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digitalgojp.sharepoint.com/sites/FSA_FS0027/Lib0002/１年未満（国際銀行係）/【備考5・1年未満共通】/2025事務年度/01 面会・作業依頼・資料要求/☆作業依頼/251110_金融庁ウェブサイトにおける３桁拡張子対応について/011105_BIS規制見直しにかかる第２次数量的インパクト調査結果及び今後の追加調査について/"/>
    </mc:Choice>
  </mc:AlternateContent>
  <xr:revisionPtr revIDLastSave="0" documentId="8_{DB58C6E8-34FA-4050-87A2-DF8C134C585D}" xr6:coauthVersionLast="47" xr6:coauthVersionMax="47" xr10:uidLastSave="{00000000-0000-0000-0000-000000000000}"/>
  <bookViews>
    <workbookView xWindow="34845" yWindow="1740" windowWidth="19305" windowHeight="11175" tabRatio="843" xr2:uid="{9FED8483-B8D8-4A98-827F-32B5321098E0}"/>
  </bookViews>
  <sheets>
    <sheet name="Data" sheetId="17" r:id="rId1"/>
    <sheet name="Current Accord" sheetId="2" r:id="rId2"/>
    <sheet name="IRB Large Corporate" sheetId="4" r:id="rId3"/>
    <sheet name="IRB Medium and Small Corporate" sheetId="18" r:id="rId4"/>
    <sheet name="IRB Sovereign" sheetId="10" r:id="rId5"/>
    <sheet name="IRB Interbank" sheetId="14" r:id="rId6"/>
    <sheet name="IRB Retail (EL)" sheetId="13" r:id="rId7"/>
    <sheet name="IRB Retail (PD-LGD)" sheetId="12" r:id="rId8"/>
    <sheet name="Firm Size" sheetId="7" r:id="rId9"/>
    <sheet name="Summary (EL)" sheetId="8" r:id="rId10"/>
    <sheet name="Summary (PD-LGD)" sheetId="16" r:id="rId11"/>
    <sheet name="Definition of default" sheetId="15" r:id="rId12"/>
    <sheet name="Notes" sheetId="5" r:id="rId13"/>
  </sheets>
  <definedNames>
    <definedName name="_xlnm.Print_Area" localSheetId="0">Data!$A$1:$K$47</definedName>
    <definedName name="_xlnm.Print_Area" localSheetId="11">'Definition of default'!$A$1:$A$9</definedName>
    <definedName name="_xlnm.Print_Area" localSheetId="5">'IRB Interbank'!$A$1:$AA$73</definedName>
    <definedName name="_xlnm.Print_Area" localSheetId="2">'IRB Large Corporate'!$A$1:$AA$73</definedName>
    <definedName name="_xlnm.Print_Area" localSheetId="3">'IRB Medium and Small Corporate'!$A$1:$Z$73</definedName>
    <definedName name="_xlnm.Print_Area" localSheetId="6">'IRB Retail (EL)'!$A$1:$S$173</definedName>
    <definedName name="_xlnm.Print_Area" localSheetId="7">'IRB Retail (PD-LGD)'!$A$1:$S$170</definedName>
    <definedName name="_xlnm.Print_Area" localSheetId="4">'IRB Sovereign'!$A$1:$AA$73</definedName>
    <definedName name="_xlnm.Print_Area" localSheetId="12">Notes!$A$1:$A$100</definedName>
    <definedName name="_xlnm.Print_Area" localSheetId="9">'Summary (EL)'!$A$1:$C$70</definedName>
    <definedName name="_xlnm.Print_Area" localSheetId="10">'Summary (PD-LGD)'!$A$1:$C$70</definedName>
    <definedName name="_xlnm.Print_Titles" localSheetId="5">'IRB Interbank'!$1:$1</definedName>
    <definedName name="_xlnm.Print_Titles" localSheetId="2">'IRB Large Corporate'!$1:$1</definedName>
    <definedName name="_xlnm.Print_Titles" localSheetId="3">'IRB Medium and Small Corporate'!$1:$1</definedName>
    <definedName name="_xlnm.Print_Titles" localSheetId="6">'IRB Retail (EL)'!$1:$1</definedName>
    <definedName name="_xlnm.Print_Titles" localSheetId="4">'IRB Sovereign'!$1:$1</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7" l="1"/>
  <c r="E11" i="17" s="1"/>
  <c r="F12" i="17"/>
  <c r="F11" i="17" s="1"/>
  <c r="G12" i="17"/>
  <c r="G11" i="17" s="1"/>
  <c r="H12" i="17"/>
  <c r="K12" i="17"/>
  <c r="K11" i="17" s="1"/>
  <c r="H13" i="17"/>
  <c r="H14" i="17"/>
  <c r="H15" i="17"/>
  <c r="H16" i="17"/>
  <c r="E17" i="17"/>
  <c r="F17" i="17"/>
  <c r="H17" i="17" s="1"/>
  <c r="G17" i="17"/>
  <c r="K17" i="17"/>
  <c r="H18" i="17"/>
  <c r="H19" i="17"/>
  <c r="H20" i="17"/>
  <c r="F24" i="17"/>
  <c r="F23" i="17" s="1"/>
  <c r="E25" i="17"/>
  <c r="G25" i="17"/>
  <c r="G24" i="17" s="1"/>
  <c r="G23" i="17" s="1"/>
  <c r="H25" i="17"/>
  <c r="E26" i="17"/>
  <c r="H26" i="17" s="1"/>
  <c r="G26" i="17"/>
  <c r="E27" i="17"/>
  <c r="G27" i="17"/>
  <c r="H27" i="17"/>
  <c r="B10" i="2" s="1"/>
  <c r="B12" i="2" s="1"/>
  <c r="E28" i="17"/>
  <c r="G28" i="17"/>
  <c r="H28" i="17"/>
  <c r="B16" i="2" s="1"/>
  <c r="B18" i="2" s="1"/>
  <c r="E29" i="17"/>
  <c r="H29" i="17" s="1"/>
  <c r="F29" i="17"/>
  <c r="G29" i="17"/>
  <c r="E30" i="17"/>
  <c r="H30" i="17" s="1"/>
  <c r="G30" i="17"/>
  <c r="E31" i="17"/>
  <c r="G31" i="17"/>
  <c r="H31" i="17"/>
  <c r="I46" i="17"/>
  <c r="B4" i="14"/>
  <c r="B6" i="14" s="1"/>
  <c r="B5" i="14"/>
  <c r="P8" i="14"/>
  <c r="B20" i="14"/>
  <c r="D23" i="14"/>
  <c r="D24" i="14"/>
  <c r="D25" i="14"/>
  <c r="D26" i="14"/>
  <c r="D27" i="14"/>
  <c r="D28" i="14"/>
  <c r="D29" i="14"/>
  <c r="D30" i="14"/>
  <c r="B34" i="14"/>
  <c r="B42" i="14"/>
  <c r="O47" i="14" s="1"/>
  <c r="Z59" i="14" s="1"/>
  <c r="P44" i="14"/>
  <c r="H47" i="14"/>
  <c r="S59" i="14" s="1"/>
  <c r="I47" i="14"/>
  <c r="T59" i="14" s="1"/>
  <c r="J47" i="14"/>
  <c r="U59" i="14" s="1"/>
  <c r="K47" i="14"/>
  <c r="L47" i="14"/>
  <c r="M47" i="14"/>
  <c r="N47" i="14"/>
  <c r="F48" i="14"/>
  <c r="G48" i="14"/>
  <c r="J48" i="14"/>
  <c r="U60" i="14" s="1"/>
  <c r="K48" i="14"/>
  <c r="L48" i="14"/>
  <c r="W60" i="14" s="1"/>
  <c r="M48" i="14"/>
  <c r="X60" i="14" s="1"/>
  <c r="N48" i="14"/>
  <c r="O48" i="14"/>
  <c r="F49" i="14"/>
  <c r="Q61" i="14" s="1"/>
  <c r="H49" i="14"/>
  <c r="I49" i="14"/>
  <c r="T61" i="14" s="1"/>
  <c r="L49" i="14"/>
  <c r="M49" i="14"/>
  <c r="N49" i="14"/>
  <c r="O49" i="14"/>
  <c r="Z61" i="14" s="1"/>
  <c r="F50" i="14"/>
  <c r="Q62" i="14" s="1"/>
  <c r="G50" i="14"/>
  <c r="H50" i="14"/>
  <c r="H62" i="14" s="1"/>
  <c r="J50" i="14"/>
  <c r="K50" i="14"/>
  <c r="N50" i="14"/>
  <c r="N62" i="14" s="1"/>
  <c r="O50" i="14"/>
  <c r="Z62" i="14" s="1"/>
  <c r="F51" i="14"/>
  <c r="Q63" i="14" s="1"/>
  <c r="G51" i="14"/>
  <c r="R63" i="14" s="1"/>
  <c r="H51" i="14"/>
  <c r="I51" i="14"/>
  <c r="T63" i="14" s="1"/>
  <c r="J51" i="14"/>
  <c r="U63" i="14" s="1"/>
  <c r="L51" i="14"/>
  <c r="M51" i="14"/>
  <c r="F52" i="14"/>
  <c r="Q64" i="14" s="1"/>
  <c r="G52" i="14"/>
  <c r="H52" i="14"/>
  <c r="I52" i="14"/>
  <c r="T64" i="14" s="1"/>
  <c r="J52" i="14"/>
  <c r="K52" i="14"/>
  <c r="L52" i="14"/>
  <c r="W64" i="14" s="1"/>
  <c r="N52" i="14"/>
  <c r="O52" i="14"/>
  <c r="Z64" i="14" s="1"/>
  <c r="H53" i="14"/>
  <c r="I53" i="14"/>
  <c r="T65" i="14" s="1"/>
  <c r="J53" i="14"/>
  <c r="K53" i="14"/>
  <c r="K65" i="14" s="1"/>
  <c r="L53" i="14"/>
  <c r="W65" i="14" s="1"/>
  <c r="M53" i="14"/>
  <c r="N53" i="14"/>
  <c r="F54" i="14"/>
  <c r="G54" i="14"/>
  <c r="J54" i="14"/>
  <c r="U66" i="14" s="1"/>
  <c r="K54" i="14"/>
  <c r="L54" i="14"/>
  <c r="W66" i="14" s="1"/>
  <c r="M54" i="14"/>
  <c r="N54" i="14"/>
  <c r="O54" i="14"/>
  <c r="Z66" i="14" s="1"/>
  <c r="B56" i="14"/>
  <c r="D59" i="14"/>
  <c r="J59" i="14" s="1"/>
  <c r="I59" i="14"/>
  <c r="L59" i="14"/>
  <c r="O59" i="14"/>
  <c r="V59" i="14"/>
  <c r="W59" i="14"/>
  <c r="X59" i="14"/>
  <c r="Y59" i="14"/>
  <c r="D60" i="14"/>
  <c r="F60" i="14"/>
  <c r="L60" i="14"/>
  <c r="O60" i="14"/>
  <c r="Q60" i="14"/>
  <c r="R60" i="14"/>
  <c r="V60" i="14"/>
  <c r="Y60" i="14"/>
  <c r="Z60" i="14"/>
  <c r="D61" i="14"/>
  <c r="F61" i="14"/>
  <c r="H61" i="14"/>
  <c r="I61" i="14"/>
  <c r="O61" i="14"/>
  <c r="S61" i="14"/>
  <c r="X61" i="14"/>
  <c r="Y61" i="14"/>
  <c r="D62" i="14"/>
  <c r="G62" i="14" s="1"/>
  <c r="F62" i="14"/>
  <c r="K62" i="14"/>
  <c r="O62" i="14"/>
  <c r="R62" i="14"/>
  <c r="S62" i="14"/>
  <c r="U62" i="14"/>
  <c r="V62" i="14"/>
  <c r="Y62" i="14"/>
  <c r="D63" i="14"/>
  <c r="J63" i="14" s="1"/>
  <c r="F63" i="14"/>
  <c r="I63" i="14"/>
  <c r="L63" i="14"/>
  <c r="S63" i="14"/>
  <c r="W63" i="14"/>
  <c r="X63" i="14"/>
  <c r="D64" i="14"/>
  <c r="R64" i="14"/>
  <c r="S64" i="14"/>
  <c r="U64" i="14"/>
  <c r="V64" i="14"/>
  <c r="Y64" i="14"/>
  <c r="D65" i="14"/>
  <c r="H65" i="14"/>
  <c r="I65" i="14"/>
  <c r="L65" i="14"/>
  <c r="S65" i="14"/>
  <c r="U65" i="14"/>
  <c r="X65" i="14"/>
  <c r="Y65" i="14"/>
  <c r="D66" i="14"/>
  <c r="G66" i="14" s="1"/>
  <c r="F66" i="14"/>
  <c r="K66" i="14"/>
  <c r="L66" i="14"/>
  <c r="N66" i="14"/>
  <c r="O66" i="14"/>
  <c r="Q66" i="14"/>
  <c r="R66" i="14"/>
  <c r="V66" i="14"/>
  <c r="X66" i="14"/>
  <c r="Y66" i="14"/>
  <c r="B4" i="4"/>
  <c r="B6" i="4" s="1"/>
  <c r="I16" i="4" s="1"/>
  <c r="T28" i="4" s="1"/>
  <c r="B5" i="4"/>
  <c r="P8" i="4"/>
  <c r="N11" i="4"/>
  <c r="Y23" i="4" s="1"/>
  <c r="L12" i="4"/>
  <c r="W24" i="4" s="1"/>
  <c r="M12" i="4"/>
  <c r="X24" i="4" s="1"/>
  <c r="O12" i="4"/>
  <c r="Z24" i="4" s="1"/>
  <c r="L13" i="4"/>
  <c r="W25" i="4" s="1"/>
  <c r="J14" i="4"/>
  <c r="U26" i="4" s="1"/>
  <c r="K14" i="4"/>
  <c r="K26" i="4" s="1"/>
  <c r="M14" i="4"/>
  <c r="X26" i="4" s="1"/>
  <c r="J15" i="4"/>
  <c r="U27" i="4" s="1"/>
  <c r="H16" i="4"/>
  <c r="S28" i="4" s="1"/>
  <c r="H17" i="4"/>
  <c r="S29" i="4" s="1"/>
  <c r="F18" i="4"/>
  <c r="Q30" i="4" s="1"/>
  <c r="B35" i="4" s="1"/>
  <c r="G18" i="4"/>
  <c r="R30" i="4" s="1"/>
  <c r="I18" i="4"/>
  <c r="T30" i="4" s="1"/>
  <c r="B20" i="4"/>
  <c r="D23" i="4"/>
  <c r="D24" i="4"/>
  <c r="D25" i="4"/>
  <c r="D26" i="4"/>
  <c r="D27" i="4"/>
  <c r="D28" i="4"/>
  <c r="D29" i="4"/>
  <c r="D30" i="4"/>
  <c r="F30" i="4"/>
  <c r="B34" i="4"/>
  <c r="B42" i="4"/>
  <c r="P44" i="4"/>
  <c r="F47" i="4"/>
  <c r="G47" i="4"/>
  <c r="H47" i="4"/>
  <c r="I47" i="4"/>
  <c r="T59" i="4" s="1"/>
  <c r="J47" i="4"/>
  <c r="U59" i="4" s="1"/>
  <c r="K47" i="4"/>
  <c r="V59" i="4" s="1"/>
  <c r="L47" i="4"/>
  <c r="L59" i="4" s="1"/>
  <c r="M47" i="4"/>
  <c r="N47" i="4"/>
  <c r="O47" i="4"/>
  <c r="F48" i="4"/>
  <c r="G48" i="4"/>
  <c r="H48" i="4"/>
  <c r="I48" i="4"/>
  <c r="J48" i="4"/>
  <c r="K48" i="4"/>
  <c r="L48" i="4"/>
  <c r="M48" i="4"/>
  <c r="N48" i="4"/>
  <c r="O48" i="4"/>
  <c r="F49" i="4"/>
  <c r="G49" i="4"/>
  <c r="R61" i="4" s="1"/>
  <c r="H49" i="4"/>
  <c r="I49" i="4"/>
  <c r="J49" i="4"/>
  <c r="U61" i="4" s="1"/>
  <c r="K49" i="4"/>
  <c r="L49" i="4"/>
  <c r="M49" i="4"/>
  <c r="N49" i="4"/>
  <c r="O49" i="4"/>
  <c r="Z61" i="4" s="1"/>
  <c r="F50" i="4"/>
  <c r="Q62" i="4" s="1"/>
  <c r="G50" i="4"/>
  <c r="H50" i="4"/>
  <c r="I50" i="4"/>
  <c r="J50" i="4"/>
  <c r="K50" i="4"/>
  <c r="L50" i="4"/>
  <c r="W62" i="4" s="1"/>
  <c r="M50" i="4"/>
  <c r="N50" i="4"/>
  <c r="O50" i="4"/>
  <c r="Z62" i="4" s="1"/>
  <c r="F51" i="4"/>
  <c r="G51" i="4"/>
  <c r="R63" i="4" s="1"/>
  <c r="H51" i="4"/>
  <c r="S63" i="4" s="1"/>
  <c r="I51" i="4"/>
  <c r="J51" i="4"/>
  <c r="U63" i="4" s="1"/>
  <c r="K51" i="4"/>
  <c r="L51" i="4"/>
  <c r="M51" i="4"/>
  <c r="X63" i="4" s="1"/>
  <c r="N51" i="4"/>
  <c r="Y63" i="4" s="1"/>
  <c r="O51" i="4"/>
  <c r="F52" i="4"/>
  <c r="G52" i="4"/>
  <c r="H52" i="4"/>
  <c r="I52" i="4"/>
  <c r="J52" i="4"/>
  <c r="K52" i="4"/>
  <c r="L52" i="4"/>
  <c r="M52" i="4"/>
  <c r="X64" i="4" s="1"/>
  <c r="N52" i="4"/>
  <c r="O52" i="4"/>
  <c r="Z64" i="4" s="1"/>
  <c r="F53" i="4"/>
  <c r="G53" i="4"/>
  <c r="H53" i="4"/>
  <c r="S65" i="4" s="1"/>
  <c r="I53" i="4"/>
  <c r="J53" i="4"/>
  <c r="K53" i="4"/>
  <c r="L53" i="4"/>
  <c r="M53" i="4"/>
  <c r="N53" i="4"/>
  <c r="N65" i="4" s="1"/>
  <c r="O53" i="4"/>
  <c r="F54" i="4"/>
  <c r="G54" i="4"/>
  <c r="H54" i="4"/>
  <c r="I54" i="4"/>
  <c r="J54" i="4"/>
  <c r="U66" i="4" s="1"/>
  <c r="K54" i="4"/>
  <c r="L54" i="4"/>
  <c r="M54" i="4"/>
  <c r="X66" i="4" s="1"/>
  <c r="N54" i="4"/>
  <c r="Y66" i="4" s="1"/>
  <c r="O54" i="4"/>
  <c r="P54" i="4"/>
  <c r="B56" i="4"/>
  <c r="D59" i="4"/>
  <c r="F59" i="4"/>
  <c r="B69" i="4" s="1"/>
  <c r="G59" i="4"/>
  <c r="I59" i="4"/>
  <c r="J59" i="4"/>
  <c r="M59" i="4"/>
  <c r="O59" i="4"/>
  <c r="Q59" i="4"/>
  <c r="R59" i="4"/>
  <c r="S59" i="4"/>
  <c r="W59" i="4"/>
  <c r="X59" i="4"/>
  <c r="Y59" i="4"/>
  <c r="Z59" i="4"/>
  <c r="D60" i="4"/>
  <c r="F60" i="4"/>
  <c r="H60" i="4"/>
  <c r="I60" i="4"/>
  <c r="J60" i="4"/>
  <c r="L60" i="4"/>
  <c r="O60" i="4"/>
  <c r="Q60" i="4"/>
  <c r="S60" i="4"/>
  <c r="T60" i="4"/>
  <c r="U60" i="4"/>
  <c r="V60" i="4"/>
  <c r="W60" i="4"/>
  <c r="Y60" i="4"/>
  <c r="Z60" i="4"/>
  <c r="D61" i="4"/>
  <c r="N61" i="4" s="1"/>
  <c r="F61" i="4"/>
  <c r="G61" i="4"/>
  <c r="H61" i="4"/>
  <c r="J61" i="4"/>
  <c r="K61" i="4"/>
  <c r="L61" i="4"/>
  <c r="M61" i="4"/>
  <c r="O61" i="4"/>
  <c r="Q61" i="4"/>
  <c r="S61" i="4"/>
  <c r="V61" i="4"/>
  <c r="W61" i="4"/>
  <c r="X61" i="4"/>
  <c r="Y61" i="4"/>
  <c r="D62" i="4"/>
  <c r="H62" i="4" s="1"/>
  <c r="G62" i="4"/>
  <c r="I62" i="4"/>
  <c r="J62" i="4"/>
  <c r="M62" i="4"/>
  <c r="N62" i="4"/>
  <c r="O62" i="4"/>
  <c r="R62" i="4"/>
  <c r="S62" i="4"/>
  <c r="T62" i="4"/>
  <c r="U62" i="4"/>
  <c r="X62" i="4"/>
  <c r="Y62" i="4"/>
  <c r="D63" i="4"/>
  <c r="L63" i="4" s="1"/>
  <c r="Q63" i="4"/>
  <c r="T63" i="4"/>
  <c r="V63" i="4"/>
  <c r="W63" i="4"/>
  <c r="Z63" i="4"/>
  <c r="D64" i="4"/>
  <c r="F64" i="4"/>
  <c r="G64" i="4"/>
  <c r="I64" i="4"/>
  <c r="M64" i="4"/>
  <c r="Q64" i="4"/>
  <c r="R64" i="4"/>
  <c r="S64" i="4"/>
  <c r="T64" i="4"/>
  <c r="U64" i="4"/>
  <c r="V64" i="4"/>
  <c r="W64" i="4"/>
  <c r="Y64" i="4"/>
  <c r="D65" i="4"/>
  <c r="F65" i="4"/>
  <c r="G65" i="4"/>
  <c r="H65" i="4"/>
  <c r="I65" i="4"/>
  <c r="J65" i="4"/>
  <c r="K65" i="4"/>
  <c r="L65" i="4"/>
  <c r="M65" i="4"/>
  <c r="O65" i="4"/>
  <c r="Q65" i="4"/>
  <c r="R65" i="4"/>
  <c r="T65" i="4"/>
  <c r="U65" i="4"/>
  <c r="V65" i="4"/>
  <c r="W65" i="4"/>
  <c r="X65" i="4"/>
  <c r="Y65" i="4"/>
  <c r="Z65" i="4"/>
  <c r="D66" i="4"/>
  <c r="H66" i="4" s="1"/>
  <c r="F66" i="4"/>
  <c r="I66" i="4"/>
  <c r="K66" i="4"/>
  <c r="L66" i="4"/>
  <c r="M66" i="4"/>
  <c r="N66" i="4"/>
  <c r="O66" i="4"/>
  <c r="Q66" i="4"/>
  <c r="S66" i="4"/>
  <c r="T66" i="4"/>
  <c r="V66" i="4"/>
  <c r="W66" i="4"/>
  <c r="Z66" i="4"/>
  <c r="B68" i="4"/>
  <c r="B4" i="18"/>
  <c r="B6" i="18" s="1"/>
  <c r="B5" i="18"/>
  <c r="P8" i="18"/>
  <c r="H15" i="18"/>
  <c r="K15" i="18"/>
  <c r="F17" i="18"/>
  <c r="L18" i="18"/>
  <c r="W30" i="18" s="1"/>
  <c r="B20" i="18"/>
  <c r="D23" i="18"/>
  <c r="D24" i="18"/>
  <c r="D25" i="18"/>
  <c r="D26" i="18"/>
  <c r="D27" i="18"/>
  <c r="D28" i="18"/>
  <c r="D29" i="18"/>
  <c r="D30" i="18"/>
  <c r="B34" i="18"/>
  <c r="B42" i="18"/>
  <c r="F47" i="18" s="1"/>
  <c r="P44" i="18"/>
  <c r="G47" i="18"/>
  <c r="R59" i="18" s="1"/>
  <c r="H47" i="18"/>
  <c r="S59" i="18" s="1"/>
  <c r="I47" i="18"/>
  <c r="J47" i="18"/>
  <c r="U59" i="18" s="1"/>
  <c r="M47" i="18"/>
  <c r="X59" i="18" s="1"/>
  <c r="N47" i="18"/>
  <c r="Y59" i="18" s="1"/>
  <c r="O47" i="18"/>
  <c r="Z59" i="18" s="1"/>
  <c r="F48" i="18"/>
  <c r="Q60" i="18" s="1"/>
  <c r="G48" i="18"/>
  <c r="H48" i="18"/>
  <c r="S60" i="18" s="1"/>
  <c r="I48" i="18"/>
  <c r="K48" i="18"/>
  <c r="V60" i="18" s="1"/>
  <c r="L48" i="18"/>
  <c r="W60" i="18" s="1"/>
  <c r="O48" i="18"/>
  <c r="Z60" i="18" s="1"/>
  <c r="F49" i="18"/>
  <c r="Q61" i="18" s="1"/>
  <c r="G49" i="18"/>
  <c r="H49" i="18"/>
  <c r="S61" i="18" s="1"/>
  <c r="I49" i="18"/>
  <c r="T61" i="18" s="1"/>
  <c r="J49" i="18"/>
  <c r="U61" i="18" s="1"/>
  <c r="K49" i="18"/>
  <c r="L49" i="18"/>
  <c r="M49" i="18"/>
  <c r="G50" i="18"/>
  <c r="R62" i="18" s="1"/>
  <c r="H50" i="18"/>
  <c r="S62" i="18" s="1"/>
  <c r="I50" i="18"/>
  <c r="J50" i="18"/>
  <c r="K50" i="18"/>
  <c r="V62" i="18" s="1"/>
  <c r="L50" i="18"/>
  <c r="W62" i="18" s="1"/>
  <c r="M50" i="18"/>
  <c r="N50" i="18"/>
  <c r="O50" i="18"/>
  <c r="F51" i="18"/>
  <c r="I51" i="18"/>
  <c r="K51" i="18"/>
  <c r="V63" i="18" s="1"/>
  <c r="L51" i="18"/>
  <c r="W63" i="18" s="1"/>
  <c r="M51" i="18"/>
  <c r="X63" i="18" s="1"/>
  <c r="N51" i="18"/>
  <c r="Y63" i="18" s="1"/>
  <c r="O51" i="18"/>
  <c r="Z63" i="18" s="1"/>
  <c r="F52" i="18"/>
  <c r="Q64" i="18" s="1"/>
  <c r="G52" i="18"/>
  <c r="R64" i="18" s="1"/>
  <c r="H52" i="18"/>
  <c r="S64" i="18" s="1"/>
  <c r="K52" i="18"/>
  <c r="L52" i="18"/>
  <c r="M52" i="18"/>
  <c r="O52" i="18"/>
  <c r="Z64" i="18" s="1"/>
  <c r="F53" i="18"/>
  <c r="Q65" i="18" s="1"/>
  <c r="G53" i="18"/>
  <c r="H53" i="18"/>
  <c r="S65" i="18" s="1"/>
  <c r="I53" i="18"/>
  <c r="T65" i="18" s="1"/>
  <c r="J53" i="18"/>
  <c r="M53" i="18"/>
  <c r="N53" i="18"/>
  <c r="Y65" i="18" s="1"/>
  <c r="O53" i="18"/>
  <c r="F54" i="18"/>
  <c r="G54" i="18"/>
  <c r="I54" i="18"/>
  <c r="T66" i="18" s="1"/>
  <c r="J54" i="18"/>
  <c r="U66" i="18" s="1"/>
  <c r="K54" i="18"/>
  <c r="V66" i="18" s="1"/>
  <c r="L54" i="18"/>
  <c r="W66" i="18" s="1"/>
  <c r="O54" i="18"/>
  <c r="B56" i="18"/>
  <c r="D59" i="18"/>
  <c r="F59" i="18" s="1"/>
  <c r="B69" i="18" s="1"/>
  <c r="J59" i="18"/>
  <c r="N59" i="18"/>
  <c r="O59" i="18"/>
  <c r="T59" i="18"/>
  <c r="D60" i="18"/>
  <c r="F60" i="18" s="1"/>
  <c r="R60" i="18"/>
  <c r="T60" i="18"/>
  <c r="D61" i="18"/>
  <c r="H61" i="18" s="1"/>
  <c r="L61" i="18"/>
  <c r="M61" i="18"/>
  <c r="R61" i="18"/>
  <c r="V61" i="18"/>
  <c r="W61" i="18"/>
  <c r="X61" i="18"/>
  <c r="D62" i="18"/>
  <c r="T62" i="18"/>
  <c r="U62" i="18"/>
  <c r="X62" i="18"/>
  <c r="Y62" i="18"/>
  <c r="Z62" i="18"/>
  <c r="D63" i="18"/>
  <c r="F63" i="18" s="1"/>
  <c r="N63" i="18"/>
  <c r="O63" i="18"/>
  <c r="Q63" i="18"/>
  <c r="T63" i="18"/>
  <c r="D64" i="18"/>
  <c r="F64" i="18" s="1"/>
  <c r="G64" i="18"/>
  <c r="H64" i="18"/>
  <c r="K64" i="18"/>
  <c r="L64" i="18"/>
  <c r="M64" i="18"/>
  <c r="V64" i="18"/>
  <c r="W64" i="18"/>
  <c r="X64" i="18"/>
  <c r="D65" i="18"/>
  <c r="H65" i="18" s="1"/>
  <c r="N65" i="18"/>
  <c r="O65" i="18"/>
  <c r="R65" i="18"/>
  <c r="U65" i="18"/>
  <c r="X65" i="18"/>
  <c r="Z65" i="18"/>
  <c r="D66" i="18"/>
  <c r="F66" i="18" s="1"/>
  <c r="G66" i="18"/>
  <c r="K66" i="18"/>
  <c r="L66" i="18"/>
  <c r="O66" i="18"/>
  <c r="Q66" i="18"/>
  <c r="R66" i="18"/>
  <c r="Z66" i="18"/>
  <c r="B5" i="13"/>
  <c r="B7" i="13" s="1"/>
  <c r="B6" i="13"/>
  <c r="B19" i="13"/>
  <c r="D22" i="13"/>
  <c r="F22" i="13"/>
  <c r="B31" i="13" s="1"/>
  <c r="H22" i="13"/>
  <c r="D23" i="13"/>
  <c r="F23" i="13"/>
  <c r="H23" i="13"/>
  <c r="D24" i="13"/>
  <c r="F24" i="13" s="1"/>
  <c r="H24" i="13"/>
  <c r="D25" i="13"/>
  <c r="F25" i="13"/>
  <c r="H25" i="13"/>
  <c r="D26" i="13"/>
  <c r="F26" i="13"/>
  <c r="H26" i="13"/>
  <c r="D27" i="13"/>
  <c r="F27" i="13"/>
  <c r="H27" i="13"/>
  <c r="D28" i="13"/>
  <c r="F28" i="13" s="1"/>
  <c r="H28" i="13"/>
  <c r="B29" i="13"/>
  <c r="H29" i="13" s="1"/>
  <c r="D29" i="13"/>
  <c r="F29" i="13" s="1"/>
  <c r="B33" i="13"/>
  <c r="B34" i="13"/>
  <c r="B41" i="13"/>
  <c r="B43" i="13" s="1"/>
  <c r="B42" i="13"/>
  <c r="B55" i="13"/>
  <c r="D58" i="13"/>
  <c r="F58" i="13" s="1"/>
  <c r="B67" i="13" s="1"/>
  <c r="B72" i="13" s="1"/>
  <c r="D59" i="13"/>
  <c r="F59" i="13"/>
  <c r="D60" i="13"/>
  <c r="F60" i="13" s="1"/>
  <c r="D61" i="13"/>
  <c r="F61" i="13" s="1"/>
  <c r="D62" i="13"/>
  <c r="F62" i="13"/>
  <c r="D63" i="13"/>
  <c r="F63" i="13"/>
  <c r="D64" i="13"/>
  <c r="F64" i="13" s="1"/>
  <c r="B65" i="13"/>
  <c r="D65" i="13"/>
  <c r="F65" i="13"/>
  <c r="B69" i="13"/>
  <c r="B77" i="13"/>
  <c r="B79" i="13" s="1"/>
  <c r="B78" i="13"/>
  <c r="B91" i="13"/>
  <c r="D94" i="13"/>
  <c r="F94" i="13" s="1"/>
  <c r="B103" i="13" s="1"/>
  <c r="B108" i="13" s="1"/>
  <c r="D95" i="13"/>
  <c r="F95" i="13"/>
  <c r="D96" i="13"/>
  <c r="F96" i="13"/>
  <c r="D97" i="13"/>
  <c r="F97" i="13" s="1"/>
  <c r="D98" i="13"/>
  <c r="F98" i="13" s="1"/>
  <c r="D99" i="13"/>
  <c r="F99" i="13" s="1"/>
  <c r="D100" i="13"/>
  <c r="F100" i="13" s="1"/>
  <c r="B101" i="13"/>
  <c r="D101" i="13"/>
  <c r="F101" i="13"/>
  <c r="B105" i="13"/>
  <c r="B113" i="13"/>
  <c r="B125" i="13"/>
  <c r="D128" i="13"/>
  <c r="F128" i="13" s="1"/>
  <c r="B137" i="13" s="1"/>
  <c r="D129" i="13"/>
  <c r="F129" i="13" s="1"/>
  <c r="D130" i="13"/>
  <c r="F130" i="13"/>
  <c r="D131" i="13"/>
  <c r="F131" i="13"/>
  <c r="D132" i="13"/>
  <c r="F132" i="13"/>
  <c r="D133" i="13"/>
  <c r="F133" i="13" s="1"/>
  <c r="D134" i="13"/>
  <c r="F134" i="13" s="1"/>
  <c r="B135" i="13"/>
  <c r="D135" i="13" s="1"/>
  <c r="F135" i="13" s="1"/>
  <c r="B142" i="13"/>
  <c r="B154" i="13"/>
  <c r="D157" i="13"/>
  <c r="F157" i="13"/>
  <c r="B166" i="13" s="1"/>
  <c r="D158" i="13"/>
  <c r="F158" i="13"/>
  <c r="D159" i="13"/>
  <c r="F159" i="13" s="1"/>
  <c r="D160" i="13"/>
  <c r="F160" i="13" s="1"/>
  <c r="D161" i="13"/>
  <c r="F161" i="13"/>
  <c r="D162" i="13"/>
  <c r="F162" i="13" s="1"/>
  <c r="D163" i="13"/>
  <c r="F163" i="13"/>
  <c r="B164" i="13"/>
  <c r="D164" i="13" s="1"/>
  <c r="F164" i="13" s="1"/>
  <c r="B5" i="12"/>
  <c r="B6" i="12"/>
  <c r="B7" i="12"/>
  <c r="L17" i="12"/>
  <c r="D22" i="12"/>
  <c r="H22" i="12"/>
  <c r="M22" i="12"/>
  <c r="N22" i="12"/>
  <c r="O22" i="12"/>
  <c r="P22" i="12"/>
  <c r="Q22" i="12"/>
  <c r="R22" i="12"/>
  <c r="D23" i="12"/>
  <c r="F23" i="12" s="1"/>
  <c r="G23" i="12"/>
  <c r="M23" i="12"/>
  <c r="N23" i="12"/>
  <c r="O23" i="12"/>
  <c r="P23" i="12"/>
  <c r="Q23" i="12"/>
  <c r="R23" i="12"/>
  <c r="D24" i="12"/>
  <c r="F24" i="12"/>
  <c r="G24" i="12"/>
  <c r="M24" i="12"/>
  <c r="N24" i="12"/>
  <c r="O24" i="12"/>
  <c r="P24" i="12"/>
  <c r="Q24" i="12"/>
  <c r="R24" i="12"/>
  <c r="D25" i="12"/>
  <c r="F25" i="12" s="1"/>
  <c r="G25" i="12"/>
  <c r="M25" i="12"/>
  <c r="N25" i="12"/>
  <c r="O25" i="12"/>
  <c r="P25" i="12"/>
  <c r="Q25" i="12"/>
  <c r="R25" i="12"/>
  <c r="D26" i="12"/>
  <c r="F26" i="12"/>
  <c r="K26" i="12"/>
  <c r="M26" i="12"/>
  <c r="N26" i="12"/>
  <c r="O26" i="12"/>
  <c r="P26" i="12"/>
  <c r="Q26" i="12"/>
  <c r="R26" i="12"/>
  <c r="D27" i="12"/>
  <c r="F27" i="12" s="1"/>
  <c r="I27" i="12"/>
  <c r="M27" i="12"/>
  <c r="N27" i="12"/>
  <c r="O27" i="12"/>
  <c r="P27" i="12"/>
  <c r="Q27" i="12"/>
  <c r="R27" i="12"/>
  <c r="D28" i="12"/>
  <c r="J28" i="12"/>
  <c r="M28" i="12"/>
  <c r="N28" i="12"/>
  <c r="O28" i="12"/>
  <c r="P28" i="12"/>
  <c r="Q28" i="12"/>
  <c r="R28" i="12"/>
  <c r="D29" i="12"/>
  <c r="F29" i="12"/>
  <c r="G29" i="12"/>
  <c r="H29" i="12"/>
  <c r="I29" i="12"/>
  <c r="J29" i="12"/>
  <c r="K29" i="12"/>
  <c r="M29" i="12"/>
  <c r="N29" i="12"/>
  <c r="O29" i="12"/>
  <c r="P29" i="12"/>
  <c r="Q29" i="12"/>
  <c r="R29" i="12"/>
  <c r="B33" i="12"/>
  <c r="B34" i="12"/>
  <c r="B40" i="12"/>
  <c r="B41" i="12"/>
  <c r="L52" i="12"/>
  <c r="D57" i="12"/>
  <c r="G57" i="12" s="1"/>
  <c r="H57" i="12"/>
  <c r="I57" i="12"/>
  <c r="J57" i="12"/>
  <c r="K57" i="12"/>
  <c r="D58" i="12"/>
  <c r="F58" i="12" s="1"/>
  <c r="G58" i="12"/>
  <c r="D59" i="12"/>
  <c r="F59" i="12"/>
  <c r="G59" i="12"/>
  <c r="H59" i="12"/>
  <c r="I59" i="12"/>
  <c r="J59" i="12"/>
  <c r="K59" i="12"/>
  <c r="D60" i="12"/>
  <c r="F60" i="12" s="1"/>
  <c r="I60" i="12"/>
  <c r="D61" i="12"/>
  <c r="F61" i="12" s="1"/>
  <c r="G61" i="12"/>
  <c r="I61" i="12"/>
  <c r="K61" i="12"/>
  <c r="D62" i="12"/>
  <c r="I62" i="12"/>
  <c r="D63" i="12"/>
  <c r="G63" i="12" s="1"/>
  <c r="F63" i="12"/>
  <c r="I63" i="12"/>
  <c r="D64" i="12"/>
  <c r="F64" i="12" s="1"/>
  <c r="G64" i="12"/>
  <c r="H64" i="12"/>
  <c r="J64" i="12"/>
  <c r="K64" i="12"/>
  <c r="B68" i="12"/>
  <c r="B69" i="12" s="1"/>
  <c r="B75" i="12"/>
  <c r="B77" i="12" s="1"/>
  <c r="B76" i="12"/>
  <c r="L87" i="12"/>
  <c r="D92" i="12"/>
  <c r="F92" i="12" s="1"/>
  <c r="G92" i="12"/>
  <c r="H92" i="12"/>
  <c r="I92" i="12"/>
  <c r="J92" i="12"/>
  <c r="K92" i="12"/>
  <c r="D93" i="12"/>
  <c r="D94" i="12"/>
  <c r="F94" i="12"/>
  <c r="G94" i="12"/>
  <c r="H94" i="12"/>
  <c r="I94" i="12"/>
  <c r="J94" i="12"/>
  <c r="K94" i="12"/>
  <c r="D95" i="12"/>
  <c r="H95" i="12"/>
  <c r="D96" i="12"/>
  <c r="K96" i="12" s="1"/>
  <c r="I96" i="12"/>
  <c r="J96" i="12"/>
  <c r="D97" i="12"/>
  <c r="G97" i="12" s="1"/>
  <c r="F97" i="12"/>
  <c r="H97" i="12"/>
  <c r="I97" i="12"/>
  <c r="J97" i="12"/>
  <c r="K97" i="12"/>
  <c r="D98" i="12"/>
  <c r="K98" i="12"/>
  <c r="D99" i="12"/>
  <c r="F99" i="12"/>
  <c r="G99" i="12"/>
  <c r="H99" i="12"/>
  <c r="I99" i="12"/>
  <c r="J99" i="12"/>
  <c r="K99" i="12"/>
  <c r="B103" i="12"/>
  <c r="B111" i="12"/>
  <c r="L121" i="12"/>
  <c r="D126" i="12"/>
  <c r="F126" i="12"/>
  <c r="G126" i="12"/>
  <c r="H126" i="12"/>
  <c r="I126" i="12"/>
  <c r="J126" i="12"/>
  <c r="K126" i="12"/>
  <c r="D127" i="12"/>
  <c r="I127" i="12" s="1"/>
  <c r="F127" i="12"/>
  <c r="K127" i="12"/>
  <c r="D128" i="12"/>
  <c r="F128" i="12"/>
  <c r="G128" i="12"/>
  <c r="H128" i="12"/>
  <c r="I128" i="12"/>
  <c r="J128" i="12"/>
  <c r="K128" i="12"/>
  <c r="D129" i="12"/>
  <c r="F129" i="12" s="1"/>
  <c r="G129" i="12"/>
  <c r="I129" i="12"/>
  <c r="J129" i="12"/>
  <c r="K129" i="12"/>
  <c r="D130" i="12"/>
  <c r="F130" i="12"/>
  <c r="G130" i="12"/>
  <c r="H130" i="12"/>
  <c r="I130" i="12"/>
  <c r="D131" i="12"/>
  <c r="G131" i="12"/>
  <c r="J131" i="12"/>
  <c r="D132" i="12"/>
  <c r="F132" i="12" s="1"/>
  <c r="G132" i="12"/>
  <c r="J132" i="12"/>
  <c r="D133" i="12"/>
  <c r="G133" i="12" s="1"/>
  <c r="B139" i="12"/>
  <c r="L149" i="12"/>
  <c r="D154" i="12"/>
  <c r="F154" i="12" s="1"/>
  <c r="I154" i="12"/>
  <c r="J154" i="12"/>
  <c r="K154" i="12"/>
  <c r="D155" i="12"/>
  <c r="F155" i="12" s="1"/>
  <c r="G155" i="12"/>
  <c r="D156" i="12"/>
  <c r="F156" i="12"/>
  <c r="G156" i="12"/>
  <c r="H156" i="12"/>
  <c r="I156" i="12"/>
  <c r="J156" i="12"/>
  <c r="K156" i="12"/>
  <c r="D157" i="12"/>
  <c r="I157" i="12" s="1"/>
  <c r="G157" i="12"/>
  <c r="D158" i="12"/>
  <c r="K158" i="12" s="1"/>
  <c r="F158" i="12"/>
  <c r="D159" i="12"/>
  <c r="G159" i="12" s="1"/>
  <c r="F159" i="12"/>
  <c r="I159" i="12"/>
  <c r="K159" i="12"/>
  <c r="D160" i="12"/>
  <c r="I160" i="12" s="1"/>
  <c r="F160" i="12"/>
  <c r="G160" i="12"/>
  <c r="H160" i="12"/>
  <c r="D161" i="12"/>
  <c r="F161" i="12"/>
  <c r="G161" i="12"/>
  <c r="H161" i="12"/>
  <c r="I161" i="12"/>
  <c r="J161" i="12"/>
  <c r="K161" i="12"/>
  <c r="B4" i="10"/>
  <c r="B6" i="10" s="1"/>
  <c r="J11" i="10" s="1"/>
  <c r="U23" i="10" s="1"/>
  <c r="B5" i="10"/>
  <c r="P8" i="10"/>
  <c r="L12" i="10"/>
  <c r="L24" i="10" s="1"/>
  <c r="B20" i="10"/>
  <c r="D23" i="10"/>
  <c r="D24" i="10"/>
  <c r="D25" i="10"/>
  <c r="D26" i="10"/>
  <c r="D27" i="10"/>
  <c r="D28" i="10"/>
  <c r="D29" i="10"/>
  <c r="D30" i="10"/>
  <c r="B34" i="10"/>
  <c r="B42" i="10"/>
  <c r="K50" i="10" s="1"/>
  <c r="V62" i="10" s="1"/>
  <c r="P44" i="10"/>
  <c r="F47" i="10"/>
  <c r="Q59" i="10" s="1"/>
  <c r="B68" i="10" s="1"/>
  <c r="L47" i="10"/>
  <c r="M47" i="10"/>
  <c r="X59" i="10" s="1"/>
  <c r="N47" i="10"/>
  <c r="Y59" i="10" s="1"/>
  <c r="O48" i="10"/>
  <c r="Z60" i="10" s="1"/>
  <c r="F49" i="10"/>
  <c r="F61" i="10" s="1"/>
  <c r="G49" i="10"/>
  <c r="I49" i="10"/>
  <c r="T61" i="10" s="1"/>
  <c r="J49" i="10"/>
  <c r="U61" i="10" s="1"/>
  <c r="L49" i="10"/>
  <c r="W61" i="10" s="1"/>
  <c r="L50" i="10"/>
  <c r="W62" i="10" s="1"/>
  <c r="M50" i="10"/>
  <c r="X62" i="10" s="1"/>
  <c r="O50" i="10"/>
  <c r="J51" i="10"/>
  <c r="K51" i="10"/>
  <c r="V63" i="10" s="1"/>
  <c r="L51" i="10"/>
  <c r="W63" i="10" s="1"/>
  <c r="L52" i="10"/>
  <c r="W64" i="10" s="1"/>
  <c r="M52" i="10"/>
  <c r="X64" i="10" s="1"/>
  <c r="N52" i="10"/>
  <c r="Y64" i="10" s="1"/>
  <c r="F53" i="10"/>
  <c r="Q65" i="10" s="1"/>
  <c r="G53" i="10"/>
  <c r="I53" i="10"/>
  <c r="T65" i="10" s="1"/>
  <c r="H54" i="10"/>
  <c r="S66" i="10" s="1"/>
  <c r="I54" i="10"/>
  <c r="K54" i="10"/>
  <c r="K66" i="10" s="1"/>
  <c r="B56" i="10"/>
  <c r="D59" i="10"/>
  <c r="F59" i="10" s="1"/>
  <c r="B69" i="10" s="1"/>
  <c r="W59" i="10"/>
  <c r="D60" i="10"/>
  <c r="D61" i="10"/>
  <c r="I61" i="10"/>
  <c r="J61" i="10"/>
  <c r="L61" i="10"/>
  <c r="D62" i="10"/>
  <c r="Z62" i="10"/>
  <c r="D63" i="10"/>
  <c r="U63" i="10"/>
  <c r="D64" i="10"/>
  <c r="D65" i="10"/>
  <c r="I65" i="10"/>
  <c r="D66" i="10"/>
  <c r="I66" i="10"/>
  <c r="T66" i="10"/>
  <c r="V66" i="10"/>
  <c r="B6" i="8"/>
  <c r="B9" i="8"/>
  <c r="B10" i="8"/>
  <c r="B16" i="8"/>
  <c r="B19" i="8"/>
  <c r="B26" i="8"/>
  <c r="B29" i="8"/>
  <c r="B37" i="8"/>
  <c r="B43" i="8"/>
  <c r="B47" i="8"/>
  <c r="B49" i="8"/>
  <c r="B64" i="8"/>
  <c r="B6" i="16"/>
  <c r="B9" i="16"/>
  <c r="B10" i="16"/>
  <c r="B26" i="16"/>
  <c r="B29" i="16"/>
  <c r="B37" i="16"/>
  <c r="B43" i="16"/>
  <c r="B47" i="16"/>
  <c r="B49" i="16"/>
  <c r="B64" i="16"/>
  <c r="B20" i="16" l="1"/>
  <c r="B20" i="8"/>
  <c r="R65" i="10"/>
  <c r="G65" i="10"/>
  <c r="K28" i="10"/>
  <c r="L28" i="10"/>
  <c r="J23" i="10"/>
  <c r="M17" i="10"/>
  <c r="I15" i="10"/>
  <c r="O12" i="10"/>
  <c r="G11" i="10"/>
  <c r="R23" i="10" s="1"/>
  <c r="I158" i="12"/>
  <c r="K133" i="12"/>
  <c r="Q29" i="18"/>
  <c r="F29" i="18"/>
  <c r="L64" i="10"/>
  <c r="N64" i="10"/>
  <c r="P54" i="10"/>
  <c r="G23" i="10"/>
  <c r="L17" i="10"/>
  <c r="H15" i="10"/>
  <c r="S27" i="10" s="1"/>
  <c r="N12" i="10"/>
  <c r="H158" i="12"/>
  <c r="H133" i="12"/>
  <c r="K27" i="18"/>
  <c r="V27" i="18"/>
  <c r="L62" i="10"/>
  <c r="K62" i="10"/>
  <c r="H66" i="10"/>
  <c r="I63" i="10"/>
  <c r="K63" i="10"/>
  <c r="L63" i="10"/>
  <c r="O54" i="10"/>
  <c r="Z66" i="10" s="1"/>
  <c r="O52" i="10"/>
  <c r="Z64" i="10" s="1"/>
  <c r="I51" i="10"/>
  <c r="T63" i="10" s="1"/>
  <c r="H49" i="10"/>
  <c r="K47" i="10"/>
  <c r="V59" i="10" s="1"/>
  <c r="F25" i="10"/>
  <c r="K25" i="10"/>
  <c r="F23" i="10"/>
  <c r="B32" i="10" s="1"/>
  <c r="B37" i="10" s="1"/>
  <c r="H17" i="10"/>
  <c r="G15" i="10"/>
  <c r="R27" i="10" s="1"/>
  <c r="M12" i="10"/>
  <c r="G158" i="12"/>
  <c r="I98" i="12"/>
  <c r="J98" i="12"/>
  <c r="F98" i="12"/>
  <c r="G98" i="12"/>
  <c r="H98" i="12"/>
  <c r="S27" i="18"/>
  <c r="H27" i="18"/>
  <c r="O16" i="10"/>
  <c r="Z28" i="10" s="1"/>
  <c r="F15" i="10"/>
  <c r="Q27" i="10" s="1"/>
  <c r="L14" i="10"/>
  <c r="W26" i="10" s="1"/>
  <c r="H14" i="10"/>
  <c r="S26" i="10" s="1"/>
  <c r="H62" i="12"/>
  <c r="F62" i="12"/>
  <c r="G62" i="12"/>
  <c r="J62" i="12"/>
  <c r="K62" i="12"/>
  <c r="I133" i="12"/>
  <c r="J133" i="12"/>
  <c r="L16" i="10"/>
  <c r="W28" i="10" s="1"/>
  <c r="O18" i="10"/>
  <c r="J160" i="12"/>
  <c r="K160" i="12"/>
  <c r="B32" i="12"/>
  <c r="B61" i="16" s="1"/>
  <c r="K12" i="10"/>
  <c r="F28" i="12"/>
  <c r="G28" i="12"/>
  <c r="K28" i="12"/>
  <c r="H28" i="12"/>
  <c r="I28" i="12"/>
  <c r="J47" i="10"/>
  <c r="U59" i="10" s="1"/>
  <c r="L48" i="10"/>
  <c r="W60" i="10" s="1"/>
  <c r="N49" i="10"/>
  <c r="H48" i="10"/>
  <c r="K49" i="10"/>
  <c r="N50" i="10"/>
  <c r="Y62" i="10" s="1"/>
  <c r="F52" i="10"/>
  <c r="Q64" i="10" s="1"/>
  <c r="H53" i="10"/>
  <c r="J54" i="10"/>
  <c r="U66" i="10" s="1"/>
  <c r="G47" i="10"/>
  <c r="R59" i="10" s="1"/>
  <c r="J48" i="10"/>
  <c r="M49" i="10"/>
  <c r="F51" i="10"/>
  <c r="H52" i="10"/>
  <c r="S64" i="10" s="1"/>
  <c r="J53" i="10"/>
  <c r="L54" i="10"/>
  <c r="W66" i="10" s="1"/>
  <c r="H47" i="10"/>
  <c r="S59" i="10" s="1"/>
  <c r="K48" i="10"/>
  <c r="G51" i="10"/>
  <c r="I52" i="10"/>
  <c r="T64" i="10" s="1"/>
  <c r="K53" i="10"/>
  <c r="O49" i="10"/>
  <c r="M54" i="10"/>
  <c r="X66" i="10" s="1"/>
  <c r="I47" i="10"/>
  <c r="T59" i="10" s="1"/>
  <c r="M48" i="10"/>
  <c r="F50" i="10"/>
  <c r="Q62" i="10" s="1"/>
  <c r="H51" i="10"/>
  <c r="J52" i="10"/>
  <c r="U64" i="10" s="1"/>
  <c r="L53" i="10"/>
  <c r="N54" i="10"/>
  <c r="Y66" i="10" s="1"/>
  <c r="J12" i="10"/>
  <c r="F65" i="10"/>
  <c r="K52" i="10"/>
  <c r="V64" i="10" s="1"/>
  <c r="L30" i="10"/>
  <c r="B19" i="16"/>
  <c r="O66" i="10"/>
  <c r="J64" i="10"/>
  <c r="F54" i="10"/>
  <c r="Q66" i="10" s="1"/>
  <c r="G52" i="10"/>
  <c r="R64" i="10" s="1"/>
  <c r="J50" i="10"/>
  <c r="U62" i="10" s="1"/>
  <c r="I48" i="10"/>
  <c r="N27" i="10"/>
  <c r="K18" i="10"/>
  <c r="V30" i="10" s="1"/>
  <c r="J16" i="10"/>
  <c r="U28" i="10" s="1"/>
  <c r="F14" i="10"/>
  <c r="Q26" i="10" s="1"/>
  <c r="L11" i="10"/>
  <c r="W23" i="10" s="1"/>
  <c r="H154" i="12"/>
  <c r="I22" i="12"/>
  <c r="J22" i="12"/>
  <c r="K22" i="12"/>
  <c r="F22" i="12"/>
  <c r="G22" i="12"/>
  <c r="K26" i="10"/>
  <c r="N26" i="10"/>
  <c r="N16" i="10"/>
  <c r="Y28" i="10" s="1"/>
  <c r="M64" i="10"/>
  <c r="N59" i="10"/>
  <c r="G54" i="10"/>
  <c r="N48" i="10"/>
  <c r="Y60" i="10" s="1"/>
  <c r="O27" i="10"/>
  <c r="W24" i="10"/>
  <c r="K16" i="10"/>
  <c r="V28" i="10" s="1"/>
  <c r="G14" i="10"/>
  <c r="R26" i="10" s="1"/>
  <c r="F12" i="10"/>
  <c r="I64" i="10"/>
  <c r="H59" i="10"/>
  <c r="O53" i="10"/>
  <c r="O51" i="10"/>
  <c r="Z63" i="10" s="1"/>
  <c r="I50" i="10"/>
  <c r="T62" i="10" s="1"/>
  <c r="G48" i="10"/>
  <c r="N28" i="10"/>
  <c r="H18" i="10"/>
  <c r="S30" i="10" s="1"/>
  <c r="I16" i="10"/>
  <c r="T28" i="10" s="1"/>
  <c r="O13" i="10"/>
  <c r="Z25" i="10" s="1"/>
  <c r="K11" i="10"/>
  <c r="V23" i="10" s="1"/>
  <c r="G154" i="12"/>
  <c r="B163" i="12" s="1"/>
  <c r="R61" i="10"/>
  <c r="G61" i="10"/>
  <c r="F133" i="12"/>
  <c r="B16" i="16"/>
  <c r="M66" i="10"/>
  <c r="F62" i="10"/>
  <c r="H62" i="10"/>
  <c r="I62" i="10"/>
  <c r="J62" i="10"/>
  <c r="O11" i="10"/>
  <c r="Z23" i="10" s="1"/>
  <c r="G13" i="10"/>
  <c r="I14" i="10"/>
  <c r="T26" i="10" s="1"/>
  <c r="K15" i="10"/>
  <c r="V27" i="10" s="1"/>
  <c r="M16" i="10"/>
  <c r="X28" i="10" s="1"/>
  <c r="O17" i="10"/>
  <c r="M11" i="10"/>
  <c r="X23" i="10" s="1"/>
  <c r="F13" i="10"/>
  <c r="Q25" i="10" s="1"/>
  <c r="J14" i="10"/>
  <c r="U26" i="10" s="1"/>
  <c r="M15" i="10"/>
  <c r="X27" i="10" s="1"/>
  <c r="F17" i="10"/>
  <c r="I18" i="10"/>
  <c r="T30" i="10" s="1"/>
  <c r="N11" i="10"/>
  <c r="Y23" i="10" s="1"/>
  <c r="H13" i="10"/>
  <c r="S25" i="10" s="1"/>
  <c r="K14" i="10"/>
  <c r="V26" i="10" s="1"/>
  <c r="N15" i="10"/>
  <c r="Y27" i="10" s="1"/>
  <c r="G17" i="10"/>
  <c r="J18" i="10"/>
  <c r="U30" i="10" s="1"/>
  <c r="G12" i="10"/>
  <c r="R24" i="10" s="1"/>
  <c r="J13" i="10"/>
  <c r="U25" i="10" s="1"/>
  <c r="M14" i="10"/>
  <c r="X26" i="10" s="1"/>
  <c r="F16" i="10"/>
  <c r="Q28" i="10" s="1"/>
  <c r="I17" i="10"/>
  <c r="L18" i="10"/>
  <c r="W30" i="10" s="1"/>
  <c r="K13" i="10"/>
  <c r="V25" i="10" s="1"/>
  <c r="G16" i="10"/>
  <c r="R28" i="10" s="1"/>
  <c r="M18" i="10"/>
  <c r="X30" i="10" s="1"/>
  <c r="H12" i="10"/>
  <c r="N14" i="10"/>
  <c r="Y26" i="10" s="1"/>
  <c r="J17" i="10"/>
  <c r="U29" i="10" s="1"/>
  <c r="F11" i="10"/>
  <c r="I12" i="10"/>
  <c r="L13" i="10"/>
  <c r="O14" i="10"/>
  <c r="Z26" i="10" s="1"/>
  <c r="H16" i="10"/>
  <c r="S28" i="10" s="1"/>
  <c r="K17" i="10"/>
  <c r="N18" i="10"/>
  <c r="H64" i="10"/>
  <c r="O62" i="10"/>
  <c r="N53" i="10"/>
  <c r="N51" i="10"/>
  <c r="Y63" i="10" s="1"/>
  <c r="H50" i="10"/>
  <c r="S62" i="10" s="1"/>
  <c r="F48" i="10"/>
  <c r="M30" i="10"/>
  <c r="F30" i="10"/>
  <c r="I30" i="10"/>
  <c r="L26" i="10"/>
  <c r="G18" i="10"/>
  <c r="R30" i="10" s="1"/>
  <c r="O15" i="10"/>
  <c r="Z27" i="10" s="1"/>
  <c r="N13" i="10"/>
  <c r="Y25" i="10" s="1"/>
  <c r="H93" i="12"/>
  <c r="I93" i="12"/>
  <c r="K93" i="12"/>
  <c r="F93" i="12"/>
  <c r="G93" i="12"/>
  <c r="B101" i="12" s="1"/>
  <c r="B106" i="12" s="1"/>
  <c r="J93" i="12"/>
  <c r="G64" i="10"/>
  <c r="J63" i="10"/>
  <c r="N62" i="10"/>
  <c r="Q61" i="10"/>
  <c r="L60" i="10"/>
  <c r="N60" i="10"/>
  <c r="O60" i="10"/>
  <c r="M53" i="10"/>
  <c r="M51" i="10"/>
  <c r="X63" i="10" s="1"/>
  <c r="G50" i="10"/>
  <c r="R62" i="10" s="1"/>
  <c r="O47" i="10"/>
  <c r="Z59" i="10" s="1"/>
  <c r="K27" i="10"/>
  <c r="N25" i="10"/>
  <c r="O23" i="10"/>
  <c r="F18" i="10"/>
  <c r="Q30" i="10" s="1"/>
  <c r="B35" i="10" s="1"/>
  <c r="L15" i="10"/>
  <c r="W27" i="10" s="1"/>
  <c r="M13" i="10"/>
  <c r="I11" i="10"/>
  <c r="T23" i="10" s="1"/>
  <c r="F131" i="12"/>
  <c r="H131" i="12"/>
  <c r="I131" i="12"/>
  <c r="K131" i="12"/>
  <c r="M62" i="10"/>
  <c r="I59" i="10"/>
  <c r="K59" i="10"/>
  <c r="L59" i="10"/>
  <c r="M59" i="10"/>
  <c r="I26" i="10"/>
  <c r="N17" i="10"/>
  <c r="J15" i="10"/>
  <c r="U27" i="10" s="1"/>
  <c r="I13" i="10"/>
  <c r="T25" i="10" s="1"/>
  <c r="H11" i="10"/>
  <c r="S23" i="10" s="1"/>
  <c r="J158" i="12"/>
  <c r="K23" i="12"/>
  <c r="H23" i="12"/>
  <c r="I23" i="12"/>
  <c r="J23" i="12"/>
  <c r="F12" i="18"/>
  <c r="Q24" i="18" s="1"/>
  <c r="H13" i="18"/>
  <c r="S25" i="18" s="1"/>
  <c r="J14" i="18"/>
  <c r="U26" i="18" s="1"/>
  <c r="L15" i="18"/>
  <c r="N16" i="18"/>
  <c r="F18" i="18"/>
  <c r="Q30" i="18" s="1"/>
  <c r="B35" i="18" s="1"/>
  <c r="M11" i="18"/>
  <c r="I11" i="18"/>
  <c r="M12" i="18"/>
  <c r="X24" i="18" s="1"/>
  <c r="F14" i="18"/>
  <c r="Q26" i="18" s="1"/>
  <c r="I15" i="18"/>
  <c r="L16" i="18"/>
  <c r="W28" i="18" s="1"/>
  <c r="O17" i="18"/>
  <c r="J11" i="18"/>
  <c r="N12" i="18"/>
  <c r="Y24" i="18" s="1"/>
  <c r="G14" i="18"/>
  <c r="R26" i="18" s="1"/>
  <c r="J15" i="18"/>
  <c r="M16" i="18"/>
  <c r="X28" i="18" s="1"/>
  <c r="G18" i="18"/>
  <c r="R30" i="18" s="1"/>
  <c r="G11" i="18"/>
  <c r="O12" i="18"/>
  <c r="Z24" i="18" s="1"/>
  <c r="K14" i="18"/>
  <c r="F16" i="18"/>
  <c r="K17" i="18"/>
  <c r="V29" i="18" s="1"/>
  <c r="H11" i="18"/>
  <c r="F13" i="18"/>
  <c r="Q25" i="18" s="1"/>
  <c r="L14" i="18"/>
  <c r="G16" i="18"/>
  <c r="R28" i="18" s="1"/>
  <c r="L17" i="18"/>
  <c r="K11" i="18"/>
  <c r="G13" i="18"/>
  <c r="R25" i="18" s="1"/>
  <c r="M14" i="18"/>
  <c r="H16" i="18"/>
  <c r="S28" i="18" s="1"/>
  <c r="M17" i="18"/>
  <c r="L11" i="18"/>
  <c r="I13" i="18"/>
  <c r="T25" i="18" s="1"/>
  <c r="N14" i="18"/>
  <c r="Y26" i="18" s="1"/>
  <c r="I16" i="18"/>
  <c r="N17" i="18"/>
  <c r="N11" i="18"/>
  <c r="J13" i="18"/>
  <c r="U25" i="18" s="1"/>
  <c r="O14" i="18"/>
  <c r="J16" i="18"/>
  <c r="U28" i="18" s="1"/>
  <c r="H18" i="18"/>
  <c r="S30" i="18" s="1"/>
  <c r="O11" i="18"/>
  <c r="K13" i="18"/>
  <c r="V25" i="18" s="1"/>
  <c r="F15" i="18"/>
  <c r="K16" i="18"/>
  <c r="V28" i="18" s="1"/>
  <c r="I18" i="18"/>
  <c r="T30" i="18" s="1"/>
  <c r="G12" i="18"/>
  <c r="R24" i="18" s="1"/>
  <c r="L13" i="18"/>
  <c r="W25" i="18" s="1"/>
  <c r="G15" i="18"/>
  <c r="O16" i="18"/>
  <c r="J18" i="18"/>
  <c r="U30" i="18" s="1"/>
  <c r="J12" i="18"/>
  <c r="U24" i="18" s="1"/>
  <c r="O13" i="18"/>
  <c r="Z25" i="18" s="1"/>
  <c r="M15" i="18"/>
  <c r="H17" i="18"/>
  <c r="S29" i="18" s="1"/>
  <c r="M18" i="18"/>
  <c r="X30" i="18" s="1"/>
  <c r="K12" i="18"/>
  <c r="V24" i="18" s="1"/>
  <c r="H14" i="18"/>
  <c r="S26" i="18" s="1"/>
  <c r="N15" i="18"/>
  <c r="I17" i="18"/>
  <c r="T29" i="18" s="1"/>
  <c r="N18" i="18"/>
  <c r="Y30" i="18" s="1"/>
  <c r="F11" i="18"/>
  <c r="L12" i="18"/>
  <c r="W24" i="18" s="1"/>
  <c r="I14" i="18"/>
  <c r="T26" i="18" s="1"/>
  <c r="O15" i="18"/>
  <c r="J17" i="18"/>
  <c r="O18" i="18"/>
  <c r="Z30" i="18" s="1"/>
  <c r="F95" i="12"/>
  <c r="G95" i="12"/>
  <c r="I95" i="12"/>
  <c r="H26" i="12"/>
  <c r="I26" i="12"/>
  <c r="B32" i="13"/>
  <c r="K18" i="18"/>
  <c r="V30" i="18" s="1"/>
  <c r="J60" i="12"/>
  <c r="G60" i="12"/>
  <c r="H60" i="12"/>
  <c r="K60" i="12"/>
  <c r="I58" i="12"/>
  <c r="J58" i="12"/>
  <c r="G27" i="12"/>
  <c r="H27" i="12"/>
  <c r="B36" i="13"/>
  <c r="B169" i="13" s="1"/>
  <c r="G17" i="18"/>
  <c r="R29" i="18" s="1"/>
  <c r="R66" i="4"/>
  <c r="G66" i="4"/>
  <c r="V62" i="4"/>
  <c r="K62" i="4"/>
  <c r="I61" i="4"/>
  <c r="T61" i="4"/>
  <c r="R60" i="4"/>
  <c r="G60" i="4"/>
  <c r="L25" i="4"/>
  <c r="F25" i="4"/>
  <c r="G24" i="10"/>
  <c r="J159" i="12"/>
  <c r="K157" i="12"/>
  <c r="J130" i="12"/>
  <c r="K130" i="12"/>
  <c r="H96" i="12"/>
  <c r="J61" i="12"/>
  <c r="P54" i="18"/>
  <c r="Q59" i="18"/>
  <c r="B68" i="18" s="1"/>
  <c r="N13" i="18"/>
  <c r="Y25" i="18" s="1"/>
  <c r="J157" i="12"/>
  <c r="J155" i="12"/>
  <c r="H132" i="12"/>
  <c r="I132" i="12"/>
  <c r="K132" i="12"/>
  <c r="G96" i="12"/>
  <c r="K63" i="12"/>
  <c r="J24" i="18"/>
  <c r="M24" i="18"/>
  <c r="N24" i="18"/>
  <c r="G24" i="18"/>
  <c r="I24" i="18"/>
  <c r="M13" i="18"/>
  <c r="X25" i="18" s="1"/>
  <c r="H159" i="12"/>
  <c r="H157" i="12"/>
  <c r="H155" i="12"/>
  <c r="F96" i="12"/>
  <c r="J63" i="12"/>
  <c r="H61" i="12"/>
  <c r="H25" i="12"/>
  <c r="J24" i="12"/>
  <c r="K24" i="12"/>
  <c r="H24" i="12"/>
  <c r="I24" i="12"/>
  <c r="I12" i="18"/>
  <c r="T24" i="18" s="1"/>
  <c r="I62" i="18"/>
  <c r="J62" i="18"/>
  <c r="L62" i="18"/>
  <c r="M62" i="18"/>
  <c r="N62" i="18"/>
  <c r="O62" i="18"/>
  <c r="G62" i="18"/>
  <c r="H62" i="18"/>
  <c r="K62" i="18"/>
  <c r="O60" i="18"/>
  <c r="J60" i="18"/>
  <c r="K60" i="18"/>
  <c r="L60" i="18"/>
  <c r="N60" i="18"/>
  <c r="G60" i="18"/>
  <c r="H60" i="18"/>
  <c r="I60" i="18"/>
  <c r="H12" i="18"/>
  <c r="S24" i="18" s="1"/>
  <c r="F157" i="12"/>
  <c r="G127" i="12"/>
  <c r="B135" i="12" s="1"/>
  <c r="H127" i="12"/>
  <c r="J127" i="12"/>
  <c r="K95" i="12"/>
  <c r="H63" i="12"/>
  <c r="K58" i="12"/>
  <c r="B42" i="12"/>
  <c r="K27" i="12"/>
  <c r="J26" i="12"/>
  <c r="L28" i="4"/>
  <c r="I155" i="12"/>
  <c r="K155" i="12"/>
  <c r="J95" i="12"/>
  <c r="H58" i="12"/>
  <c r="J27" i="12"/>
  <c r="G26" i="12"/>
  <c r="I25" i="12"/>
  <c r="J25" i="12"/>
  <c r="K25" i="12"/>
  <c r="N30" i="18"/>
  <c r="M30" i="18"/>
  <c r="O30" i="18"/>
  <c r="J30" i="18"/>
  <c r="K30" i="18"/>
  <c r="L30" i="18"/>
  <c r="G30" i="18"/>
  <c r="H30" i="18"/>
  <c r="M63" i="4"/>
  <c r="K25" i="18"/>
  <c r="O25" i="18"/>
  <c r="K63" i="4"/>
  <c r="H63" i="4"/>
  <c r="O63" i="4"/>
  <c r="F63" i="4"/>
  <c r="G63" i="4"/>
  <c r="I63" i="4"/>
  <c r="J63" i="4"/>
  <c r="H129" i="12"/>
  <c r="I64" i="12"/>
  <c r="F57" i="12"/>
  <c r="M65" i="18"/>
  <c r="K63" i="18"/>
  <c r="K61" i="18"/>
  <c r="I59" i="18"/>
  <c r="H54" i="18"/>
  <c r="N52" i="18"/>
  <c r="J51" i="18"/>
  <c r="U63" i="18" s="1"/>
  <c r="N49" i="18"/>
  <c r="J48" i="18"/>
  <c r="U60" i="18" s="1"/>
  <c r="M28" i="18"/>
  <c r="J26" i="18"/>
  <c r="N64" i="4"/>
  <c r="K64" i="4"/>
  <c r="H64" i="4"/>
  <c r="J64" i="4"/>
  <c r="L64" i="4"/>
  <c r="O64" i="4"/>
  <c r="F62" i="4"/>
  <c r="V26" i="4"/>
  <c r="I66" i="18"/>
  <c r="J66" i="18"/>
  <c r="O64" i="18"/>
  <c r="J61" i="18"/>
  <c r="H59" i="18"/>
  <c r="L28" i="18"/>
  <c r="I26" i="18"/>
  <c r="M25" i="18"/>
  <c r="I63" i="18"/>
  <c r="I61" i="18"/>
  <c r="G59" i="18"/>
  <c r="K47" i="18"/>
  <c r="M48" i="18"/>
  <c r="X60" i="18" s="1"/>
  <c r="O49" i="18"/>
  <c r="G51" i="18"/>
  <c r="I52" i="18"/>
  <c r="K53" i="18"/>
  <c r="V65" i="18" s="1"/>
  <c r="M54" i="18"/>
  <c r="L47" i="18"/>
  <c r="W59" i="18" s="1"/>
  <c r="N48" i="18"/>
  <c r="Y60" i="18" s="1"/>
  <c r="F50" i="18"/>
  <c r="Q62" i="18" s="1"/>
  <c r="H51" i="18"/>
  <c r="S63" i="18" s="1"/>
  <c r="J52" i="18"/>
  <c r="L53" i="18"/>
  <c r="W65" i="18" s="1"/>
  <c r="N54" i="18"/>
  <c r="K29" i="18"/>
  <c r="H29" i="18"/>
  <c r="I29" i="18"/>
  <c r="K28" i="18"/>
  <c r="L25" i="18"/>
  <c r="J65" i="18"/>
  <c r="J28" i="18"/>
  <c r="N26" i="18"/>
  <c r="G26" i="18"/>
  <c r="H26" i="18"/>
  <c r="J25" i="18"/>
  <c r="O28" i="4"/>
  <c r="I65" i="18"/>
  <c r="F61" i="18"/>
  <c r="G61" i="18"/>
  <c r="L59" i="18"/>
  <c r="M59" i="18"/>
  <c r="X60" i="4"/>
  <c r="M60" i="4"/>
  <c r="K16" i="4"/>
  <c r="V28" i="4" s="1"/>
  <c r="G28" i="18"/>
  <c r="H25" i="18"/>
  <c r="I30" i="4"/>
  <c r="F65" i="18"/>
  <c r="G65" i="18"/>
  <c r="L63" i="18"/>
  <c r="M63" i="18"/>
  <c r="G25" i="18"/>
  <c r="N63" i="4"/>
  <c r="M28" i="4"/>
  <c r="F28" i="4"/>
  <c r="H28" i="4"/>
  <c r="I28" i="4"/>
  <c r="K28" i="4"/>
  <c r="O11" i="4"/>
  <c r="Z23" i="4" s="1"/>
  <c r="G13" i="4"/>
  <c r="R25" i="4" s="1"/>
  <c r="I14" i="4"/>
  <c r="T26" i="4" s="1"/>
  <c r="K15" i="4"/>
  <c r="M16" i="4"/>
  <c r="X28" i="4" s="1"/>
  <c r="O17" i="4"/>
  <c r="Z29" i="4" s="1"/>
  <c r="F11" i="4"/>
  <c r="H12" i="4"/>
  <c r="J13" i="4"/>
  <c r="U25" i="4" s="1"/>
  <c r="L14" i="4"/>
  <c r="N15" i="4"/>
  <c r="F17" i="4"/>
  <c r="Q29" i="4" s="1"/>
  <c r="H18" i="4"/>
  <c r="I11" i="4"/>
  <c r="K12" i="4"/>
  <c r="V24" i="4" s="1"/>
  <c r="M13" i="4"/>
  <c r="X25" i="4" s="1"/>
  <c r="O14" i="4"/>
  <c r="G16" i="4"/>
  <c r="R28" i="4" s="1"/>
  <c r="I17" i="4"/>
  <c r="K18" i="4"/>
  <c r="V30" i="4" s="1"/>
  <c r="L11" i="4"/>
  <c r="N12" i="4"/>
  <c r="Y24" i="4" s="1"/>
  <c r="F14" i="4"/>
  <c r="Q26" i="4" s="1"/>
  <c r="H15" i="4"/>
  <c r="J16" i="4"/>
  <c r="U28" i="4" s="1"/>
  <c r="L17" i="4"/>
  <c r="N18" i="4"/>
  <c r="Y30" i="4" s="1"/>
  <c r="M11" i="4"/>
  <c r="X23" i="4" s="1"/>
  <c r="G11" i="4"/>
  <c r="R23" i="4" s="1"/>
  <c r="F13" i="4"/>
  <c r="Q25" i="4" s="1"/>
  <c r="N14" i="4"/>
  <c r="L16" i="4"/>
  <c r="W28" i="4" s="1"/>
  <c r="J18" i="4"/>
  <c r="U30" i="4" s="1"/>
  <c r="H11" i="4"/>
  <c r="S23" i="4" s="1"/>
  <c r="H13" i="4"/>
  <c r="S25" i="4" s="1"/>
  <c r="F15" i="4"/>
  <c r="N16" i="4"/>
  <c r="Y28" i="4" s="1"/>
  <c r="L18" i="4"/>
  <c r="W30" i="4" s="1"/>
  <c r="J11" i="4"/>
  <c r="U23" i="4" s="1"/>
  <c r="I13" i="4"/>
  <c r="T25" i="4" s="1"/>
  <c r="G15" i="4"/>
  <c r="R27" i="4" s="1"/>
  <c r="O16" i="4"/>
  <c r="Z28" i="4" s="1"/>
  <c r="M18" i="4"/>
  <c r="X30" i="4" s="1"/>
  <c r="K11" i="4"/>
  <c r="K13" i="4"/>
  <c r="V25" i="4" s="1"/>
  <c r="I15" i="4"/>
  <c r="G17" i="4"/>
  <c r="R29" i="4" s="1"/>
  <c r="O18" i="4"/>
  <c r="Z30" i="4" s="1"/>
  <c r="F12" i="4"/>
  <c r="N13" i="4"/>
  <c r="Y25" i="4" s="1"/>
  <c r="L15" i="4"/>
  <c r="J17" i="4"/>
  <c r="U29" i="4" s="1"/>
  <c r="G12" i="4"/>
  <c r="R24" i="4" s="1"/>
  <c r="O13" i="4"/>
  <c r="Z25" i="4" s="1"/>
  <c r="M15" i="4"/>
  <c r="X27" i="4" s="1"/>
  <c r="K17" i="4"/>
  <c r="I12" i="4"/>
  <c r="G14" i="4"/>
  <c r="R26" i="4" s="1"/>
  <c r="O15" i="4"/>
  <c r="M17" i="4"/>
  <c r="X29" i="4" s="1"/>
  <c r="J12" i="4"/>
  <c r="U24" i="4" s="1"/>
  <c r="H14" i="4"/>
  <c r="S26" i="4" s="1"/>
  <c r="F16" i="4"/>
  <c r="Q28" i="4" s="1"/>
  <c r="N17" i="4"/>
  <c r="Y29" i="4" s="1"/>
  <c r="N64" i="14"/>
  <c r="G64" i="14"/>
  <c r="H64" i="14"/>
  <c r="J64" i="14"/>
  <c r="K64" i="14"/>
  <c r="N60" i="4"/>
  <c r="G30" i="4"/>
  <c r="H29" i="4"/>
  <c r="G24" i="4"/>
  <c r="M24" i="4"/>
  <c r="H23" i="4"/>
  <c r="I25" i="14"/>
  <c r="G65" i="14"/>
  <c r="J29" i="4"/>
  <c r="G23" i="4"/>
  <c r="J23" i="4"/>
  <c r="F24" i="14"/>
  <c r="B23" i="2"/>
  <c r="I14" i="17"/>
  <c r="J66" i="4"/>
  <c r="K59" i="4"/>
  <c r="I26" i="4"/>
  <c r="O24" i="4"/>
  <c r="V65" i="14"/>
  <c r="F28" i="14"/>
  <c r="N23" i="14"/>
  <c r="L62" i="4"/>
  <c r="N30" i="4"/>
  <c r="G27" i="4"/>
  <c r="J27" i="4"/>
  <c r="H26" i="4"/>
  <c r="M60" i="14"/>
  <c r="B22" i="2"/>
  <c r="B24" i="2" s="1"/>
  <c r="L30" i="4"/>
  <c r="O29" i="4"/>
  <c r="L24" i="4"/>
  <c r="O64" i="14"/>
  <c r="F27" i="14"/>
  <c r="H27" i="14"/>
  <c r="J27" i="14"/>
  <c r="K27" i="14"/>
  <c r="L27" i="14"/>
  <c r="M27" i="14"/>
  <c r="H11" i="17"/>
  <c r="K30" i="4"/>
  <c r="M26" i="4"/>
  <c r="J26" i="4"/>
  <c r="K24" i="4"/>
  <c r="N23" i="4"/>
  <c r="L64" i="14"/>
  <c r="I64" i="14"/>
  <c r="K26" i="14"/>
  <c r="M11" i="14"/>
  <c r="X23" i="14" s="1"/>
  <c r="O12" i="14"/>
  <c r="Z24" i="14" s="1"/>
  <c r="G14" i="14"/>
  <c r="R26" i="14" s="1"/>
  <c r="I15" i="14"/>
  <c r="T27" i="14" s="1"/>
  <c r="K16" i="14"/>
  <c r="V28" i="14" s="1"/>
  <c r="M17" i="14"/>
  <c r="X29" i="14" s="1"/>
  <c r="O18" i="14"/>
  <c r="Z30" i="14" s="1"/>
  <c r="N11" i="14"/>
  <c r="Y23" i="14" s="1"/>
  <c r="F13" i="14"/>
  <c r="Q25" i="14" s="1"/>
  <c r="H14" i="14"/>
  <c r="S26" i="14" s="1"/>
  <c r="J15" i="14"/>
  <c r="U27" i="14" s="1"/>
  <c r="L16" i="14"/>
  <c r="W28" i="14" s="1"/>
  <c r="N17" i="14"/>
  <c r="O11" i="14"/>
  <c r="Z23" i="14" s="1"/>
  <c r="G13" i="14"/>
  <c r="R25" i="14" s="1"/>
  <c r="I14" i="14"/>
  <c r="T26" i="14" s="1"/>
  <c r="K15" i="14"/>
  <c r="V27" i="14" s="1"/>
  <c r="M16" i="14"/>
  <c r="X28" i="14" s="1"/>
  <c r="O17" i="14"/>
  <c r="Z29" i="14" s="1"/>
  <c r="F12" i="14"/>
  <c r="Q24" i="14" s="1"/>
  <c r="H13" i="14"/>
  <c r="J14" i="14"/>
  <c r="U26" i="14" s="1"/>
  <c r="L15" i="14"/>
  <c r="W27" i="14" s="1"/>
  <c r="N16" i="14"/>
  <c r="Y28" i="14" s="1"/>
  <c r="F18" i="14"/>
  <c r="Q30" i="14" s="1"/>
  <c r="B35" i="14" s="1"/>
  <c r="G12" i="14"/>
  <c r="R24" i="14" s="1"/>
  <c r="I13" i="14"/>
  <c r="T25" i="14" s="1"/>
  <c r="K14" i="14"/>
  <c r="V26" i="14" s="1"/>
  <c r="M15" i="14"/>
  <c r="X27" i="14" s="1"/>
  <c r="O16" i="14"/>
  <c r="Z28" i="14" s="1"/>
  <c r="G18" i="14"/>
  <c r="R30" i="14" s="1"/>
  <c r="F11" i="14"/>
  <c r="H12" i="14"/>
  <c r="J13" i="14"/>
  <c r="U25" i="14" s="1"/>
  <c r="L14" i="14"/>
  <c r="W26" i="14" s="1"/>
  <c r="N15" i="14"/>
  <c r="Y27" i="14" s="1"/>
  <c r="F17" i="14"/>
  <c r="Q29" i="14" s="1"/>
  <c r="H18" i="14"/>
  <c r="S30" i="14" s="1"/>
  <c r="G11" i="14"/>
  <c r="R23" i="14" s="1"/>
  <c r="I12" i="14"/>
  <c r="T24" i="14" s="1"/>
  <c r="K13" i="14"/>
  <c r="M14" i="14"/>
  <c r="X26" i="14" s="1"/>
  <c r="O15" i="14"/>
  <c r="Z27" i="14" s="1"/>
  <c r="G17" i="14"/>
  <c r="R29" i="14" s="1"/>
  <c r="I18" i="14"/>
  <c r="T30" i="14" s="1"/>
  <c r="H11" i="14"/>
  <c r="S23" i="14" s="1"/>
  <c r="J12" i="14"/>
  <c r="U24" i="14" s="1"/>
  <c r="L13" i="14"/>
  <c r="W25" i="14" s="1"/>
  <c r="N14" i="14"/>
  <c r="F16" i="14"/>
  <c r="Q28" i="14" s="1"/>
  <c r="H17" i="14"/>
  <c r="J18" i="14"/>
  <c r="U30" i="14" s="1"/>
  <c r="I11" i="14"/>
  <c r="T23" i="14" s="1"/>
  <c r="K12" i="14"/>
  <c r="V24" i="14" s="1"/>
  <c r="M13" i="14"/>
  <c r="X25" i="14" s="1"/>
  <c r="O14" i="14"/>
  <c r="Z26" i="14" s="1"/>
  <c r="G16" i="14"/>
  <c r="R28" i="14" s="1"/>
  <c r="I17" i="14"/>
  <c r="T29" i="14" s="1"/>
  <c r="K18" i="14"/>
  <c r="J11" i="14"/>
  <c r="U23" i="14" s="1"/>
  <c r="L12" i="14"/>
  <c r="W24" i="14" s="1"/>
  <c r="N13" i="14"/>
  <c r="Y25" i="14" s="1"/>
  <c r="F15" i="14"/>
  <c r="Q27" i="14" s="1"/>
  <c r="H16" i="14"/>
  <c r="J17" i="14"/>
  <c r="U29" i="14" s="1"/>
  <c r="L18" i="14"/>
  <c r="W30" i="14" s="1"/>
  <c r="K11" i="14"/>
  <c r="V23" i="14" s="1"/>
  <c r="M12" i="14"/>
  <c r="X24" i="14" s="1"/>
  <c r="O13" i="14"/>
  <c r="Z25" i="14" s="1"/>
  <c r="G15" i="14"/>
  <c r="R27" i="14" s="1"/>
  <c r="I16" i="14"/>
  <c r="T28" i="14" s="1"/>
  <c r="K17" i="14"/>
  <c r="M18" i="14"/>
  <c r="X30" i="14" s="1"/>
  <c r="L11" i="14"/>
  <c r="W23" i="14" s="1"/>
  <c r="N12" i="14"/>
  <c r="Y24" i="14" s="1"/>
  <c r="F14" i="14"/>
  <c r="Q26" i="14" s="1"/>
  <c r="H15" i="14"/>
  <c r="S27" i="14" s="1"/>
  <c r="J16" i="14"/>
  <c r="U28" i="14" s="1"/>
  <c r="L17" i="14"/>
  <c r="W29" i="14" s="1"/>
  <c r="N18" i="14"/>
  <c r="F64" i="14"/>
  <c r="W61" i="14"/>
  <c r="L61" i="14"/>
  <c r="N65" i="14"/>
  <c r="H63" i="14"/>
  <c r="N61" i="14"/>
  <c r="K60" i="14"/>
  <c r="H59" i="14"/>
  <c r="I54" i="14"/>
  <c r="G53" i="14"/>
  <c r="R65" i="14" s="1"/>
  <c r="O51" i="14"/>
  <c r="M50" i="14"/>
  <c r="X62" i="14" s="1"/>
  <c r="K49" i="14"/>
  <c r="I48" i="14"/>
  <c r="G47" i="14"/>
  <c r="R59" i="14" s="1"/>
  <c r="J30" i="14"/>
  <c r="G25" i="14"/>
  <c r="K60" i="4"/>
  <c r="H59" i="4"/>
  <c r="M65" i="14"/>
  <c r="G63" i="14"/>
  <c r="M61" i="14"/>
  <c r="J60" i="14"/>
  <c r="G59" i="14"/>
  <c r="H54" i="14"/>
  <c r="F53" i="14"/>
  <c r="N51" i="14"/>
  <c r="L50" i="14"/>
  <c r="J49" i="14"/>
  <c r="U61" i="14" s="1"/>
  <c r="H48" i="14"/>
  <c r="F47" i="14"/>
  <c r="I30" i="14"/>
  <c r="O28" i="14"/>
  <c r="I26" i="14"/>
  <c r="F25" i="14"/>
  <c r="O24" i="14"/>
  <c r="H30" i="14"/>
  <c r="N24" i="14"/>
  <c r="K23" i="14"/>
  <c r="G30" i="14"/>
  <c r="M28" i="14"/>
  <c r="G26" i="14"/>
  <c r="M24" i="14"/>
  <c r="M66" i="14"/>
  <c r="J65" i="14"/>
  <c r="J61" i="14"/>
  <c r="G60" i="14"/>
  <c r="O53" i="14"/>
  <c r="M52" i="14"/>
  <c r="X64" i="14" s="1"/>
  <c r="K51" i="14"/>
  <c r="V63" i="14" s="1"/>
  <c r="I50" i="14"/>
  <c r="G49" i="14"/>
  <c r="R61" i="14" s="1"/>
  <c r="F30" i="14"/>
  <c r="F26" i="14"/>
  <c r="I23" i="14"/>
  <c r="K28" i="14"/>
  <c r="N25" i="14"/>
  <c r="K24" i="14"/>
  <c r="I27" i="17"/>
  <c r="N59" i="14"/>
  <c r="M25" i="14"/>
  <c r="G23" i="14"/>
  <c r="N59" i="4"/>
  <c r="J66" i="14"/>
  <c r="M63" i="14"/>
  <c r="J62" i="14"/>
  <c r="M59" i="14"/>
  <c r="O30" i="14"/>
  <c r="L29" i="14"/>
  <c r="N60" i="14"/>
  <c r="K59" i="14"/>
  <c r="J29" i="14"/>
  <c r="G28" i="14"/>
  <c r="M26" i="14"/>
  <c r="E24" i="17"/>
  <c r="O23" i="14"/>
  <c r="B50" i="8" l="1"/>
  <c r="B50" i="16"/>
  <c r="B168" i="12"/>
  <c r="B44" i="16"/>
  <c r="B44" i="8"/>
  <c r="B48" i="16"/>
  <c r="B48" i="8"/>
  <c r="Q24" i="4"/>
  <c r="F24" i="4"/>
  <c r="S30" i="4"/>
  <c r="H30" i="4"/>
  <c r="M66" i="18"/>
  <c r="X66" i="18"/>
  <c r="J25" i="4"/>
  <c r="S23" i="18"/>
  <c r="H23" i="18"/>
  <c r="Z29" i="18"/>
  <c r="O29" i="18"/>
  <c r="Y30" i="10"/>
  <c r="N30" i="10"/>
  <c r="O63" i="10"/>
  <c r="X60" i="10"/>
  <c r="M60" i="10"/>
  <c r="Q63" i="10"/>
  <c r="F63" i="10"/>
  <c r="M24" i="10"/>
  <c r="X24" i="10"/>
  <c r="I23" i="10"/>
  <c r="Y29" i="14"/>
  <c r="N29" i="14"/>
  <c r="I11" i="17"/>
  <c r="I16" i="17"/>
  <c r="I20" i="17"/>
  <c r="I25" i="17"/>
  <c r="I28" i="17"/>
  <c r="O23" i="4"/>
  <c r="I15" i="17"/>
  <c r="I31" i="17"/>
  <c r="Q27" i="4"/>
  <c r="F27" i="4"/>
  <c r="S27" i="4"/>
  <c r="H27" i="4"/>
  <c r="N64" i="18"/>
  <c r="Y64" i="18"/>
  <c r="F26" i="18"/>
  <c r="J27" i="10"/>
  <c r="H30" i="10"/>
  <c r="K29" i="10"/>
  <c r="V29" i="10"/>
  <c r="X61" i="10"/>
  <c r="M61" i="10"/>
  <c r="O59" i="10"/>
  <c r="Z30" i="10"/>
  <c r="O30" i="10"/>
  <c r="F62" i="18"/>
  <c r="H26" i="10"/>
  <c r="H23" i="10"/>
  <c r="V29" i="14"/>
  <c r="K29" i="14"/>
  <c r="H23" i="14"/>
  <c r="T62" i="14"/>
  <c r="I62" i="14"/>
  <c r="T60" i="14"/>
  <c r="I60" i="14"/>
  <c r="K30" i="14"/>
  <c r="V30" i="14"/>
  <c r="I30" i="17"/>
  <c r="I17" i="17"/>
  <c r="L30" i="14"/>
  <c r="Z27" i="4"/>
  <c r="O27" i="4"/>
  <c r="Y27" i="4"/>
  <c r="N27" i="4"/>
  <c r="T64" i="18"/>
  <c r="I64" i="18"/>
  <c r="S66" i="18"/>
  <c r="H66" i="18"/>
  <c r="O24" i="18"/>
  <c r="J29" i="10"/>
  <c r="Q27" i="18"/>
  <c r="F27" i="18"/>
  <c r="W23" i="18"/>
  <c r="L23" i="18"/>
  <c r="Q28" i="18"/>
  <c r="F28" i="18"/>
  <c r="T27" i="18"/>
  <c r="I27" i="18"/>
  <c r="F28" i="10"/>
  <c r="X65" i="10"/>
  <c r="M65" i="10"/>
  <c r="I29" i="10"/>
  <c r="T29" i="10"/>
  <c r="Q29" i="10"/>
  <c r="F29" i="10"/>
  <c r="N66" i="10"/>
  <c r="O26" i="10"/>
  <c r="U60" i="10"/>
  <c r="J60" i="10"/>
  <c r="S29" i="10"/>
  <c r="H29" i="10"/>
  <c r="M63" i="10"/>
  <c r="M28" i="10"/>
  <c r="M30" i="14"/>
  <c r="F29" i="14"/>
  <c r="K61" i="14"/>
  <c r="V61" i="14"/>
  <c r="I19" i="17"/>
  <c r="I13" i="17"/>
  <c r="T27" i="4"/>
  <c r="I27" i="4"/>
  <c r="W26" i="4"/>
  <c r="L26" i="4"/>
  <c r="G63" i="18"/>
  <c r="R63" i="18"/>
  <c r="N25" i="4"/>
  <c r="X29" i="18"/>
  <c r="M29" i="18"/>
  <c r="V26" i="18"/>
  <c r="K26" i="18"/>
  <c r="X25" i="10"/>
  <c r="M25" i="10"/>
  <c r="Q24" i="10"/>
  <c r="F24" i="10"/>
  <c r="O61" i="10"/>
  <c r="Z61" i="10"/>
  <c r="B17" i="16"/>
  <c r="B22" i="16" s="1"/>
  <c r="B17" i="8"/>
  <c r="B22" i="8" s="1"/>
  <c r="W23" i="4"/>
  <c r="L23" i="4"/>
  <c r="Q60" i="10"/>
  <c r="F60" i="10"/>
  <c r="W25" i="10"/>
  <c r="L25" i="10"/>
  <c r="V65" i="10"/>
  <c r="K65" i="10"/>
  <c r="N24" i="10"/>
  <c r="Y24" i="10"/>
  <c r="T24" i="4"/>
  <c r="I24" i="4"/>
  <c r="Z65" i="14"/>
  <c r="O65" i="14"/>
  <c r="V29" i="4"/>
  <c r="K29" i="4"/>
  <c r="V23" i="4"/>
  <c r="K23" i="4"/>
  <c r="S24" i="4"/>
  <c r="H24" i="4"/>
  <c r="N66" i="18"/>
  <c r="Y66" i="18"/>
  <c r="K24" i="18"/>
  <c r="O25" i="4"/>
  <c r="Z27" i="18"/>
  <c r="O27" i="18"/>
  <c r="X26" i="18"/>
  <c r="M26" i="18"/>
  <c r="R23" i="18"/>
  <c r="G23" i="18"/>
  <c r="T23" i="18"/>
  <c r="I23" i="18"/>
  <c r="T24" i="10"/>
  <c r="I24" i="10"/>
  <c r="L27" i="10"/>
  <c r="M27" i="10"/>
  <c r="M26" i="10"/>
  <c r="O28" i="10"/>
  <c r="S65" i="10"/>
  <c r="H65" i="10"/>
  <c r="F25" i="18"/>
  <c r="I25" i="10"/>
  <c r="I28" i="10"/>
  <c r="H60" i="14"/>
  <c r="S60" i="14"/>
  <c r="I27" i="14"/>
  <c r="I29" i="17"/>
  <c r="I29" i="14"/>
  <c r="J24" i="4"/>
  <c r="Y26" i="4"/>
  <c r="N26" i="4"/>
  <c r="T29" i="4"/>
  <c r="I29" i="4"/>
  <c r="Q23" i="4"/>
  <c r="B33" i="4" s="1"/>
  <c r="B72" i="4" s="1"/>
  <c r="P18" i="4"/>
  <c r="J28" i="4"/>
  <c r="F26" i="4"/>
  <c r="V59" i="18"/>
  <c r="K59" i="18"/>
  <c r="J63" i="18"/>
  <c r="X23" i="18"/>
  <c r="M23" i="18"/>
  <c r="Q23" i="10"/>
  <c r="B33" i="10" s="1"/>
  <c r="B72" i="10" s="1"/>
  <c r="P18" i="10"/>
  <c r="K30" i="10"/>
  <c r="U24" i="10"/>
  <c r="J24" i="10"/>
  <c r="R63" i="10"/>
  <c r="G63" i="10"/>
  <c r="H25" i="10"/>
  <c r="J66" i="10"/>
  <c r="W29" i="10"/>
  <c r="L29" i="10"/>
  <c r="G28" i="10"/>
  <c r="Y26" i="14"/>
  <c r="N26" i="14"/>
  <c r="U29" i="18"/>
  <c r="J29" i="18"/>
  <c r="M27" i="18"/>
  <c r="X27" i="18"/>
  <c r="Z23" i="18"/>
  <c r="O23" i="18"/>
  <c r="Z63" i="14"/>
  <c r="O63" i="14"/>
  <c r="P18" i="14"/>
  <c r="Q23" i="14"/>
  <c r="B33" i="14" s="1"/>
  <c r="F23" i="14"/>
  <c r="B32" i="14" s="1"/>
  <c r="B37" i="14" s="1"/>
  <c r="N28" i="14"/>
  <c r="T66" i="14"/>
  <c r="I66" i="14"/>
  <c r="M23" i="4"/>
  <c r="G28" i="4"/>
  <c r="N28" i="4"/>
  <c r="U64" i="18"/>
  <c r="J64" i="18"/>
  <c r="N25" i="18"/>
  <c r="B66" i="12"/>
  <c r="B71" i="12" s="1"/>
  <c r="B41" i="16"/>
  <c r="B41" i="8"/>
  <c r="H24" i="18"/>
  <c r="K25" i="4"/>
  <c r="Z26" i="18"/>
  <c r="O26" i="18"/>
  <c r="V23" i="18"/>
  <c r="K23" i="18"/>
  <c r="N65" i="10"/>
  <c r="Y65" i="10"/>
  <c r="Z29" i="10"/>
  <c r="O29" i="10"/>
  <c r="G60" i="10"/>
  <c r="R60" i="10"/>
  <c r="B31" i="12"/>
  <c r="B36" i="12" s="1"/>
  <c r="I60" i="10"/>
  <c r="T60" i="10"/>
  <c r="V60" i="10"/>
  <c r="K60" i="10"/>
  <c r="K24" i="10"/>
  <c r="V24" i="10"/>
  <c r="B71" i="10"/>
  <c r="I18" i="17"/>
  <c r="H25" i="14"/>
  <c r="S25" i="14"/>
  <c r="G61" i="14"/>
  <c r="Q59" i="14"/>
  <c r="B68" i="14" s="1"/>
  <c r="P54" i="14"/>
  <c r="Y30" i="14"/>
  <c r="N30" i="14"/>
  <c r="H26" i="14"/>
  <c r="L24" i="14"/>
  <c r="I12" i="17"/>
  <c r="L26" i="14"/>
  <c r="I24" i="14"/>
  <c r="J24" i="14"/>
  <c r="O25" i="14"/>
  <c r="M62" i="14"/>
  <c r="W62" i="14"/>
  <c r="L62" i="14"/>
  <c r="M23" i="14"/>
  <c r="V25" i="14"/>
  <c r="K25" i="14"/>
  <c r="G27" i="14"/>
  <c r="N24" i="4"/>
  <c r="M64" i="14"/>
  <c r="Z26" i="4"/>
  <c r="O26" i="4"/>
  <c r="L65" i="18"/>
  <c r="M60" i="18"/>
  <c r="I25" i="4"/>
  <c r="F23" i="18"/>
  <c r="B32" i="18" s="1"/>
  <c r="B37" i="18" s="1"/>
  <c r="B71" i="18" s="1"/>
  <c r="P18" i="18"/>
  <c r="Q23" i="18"/>
  <c r="B33" i="18" s="1"/>
  <c r="B72" i="18" s="1"/>
  <c r="Z28" i="18"/>
  <c r="O28" i="18"/>
  <c r="W29" i="18"/>
  <c r="L29" i="18"/>
  <c r="J27" i="18"/>
  <c r="U27" i="18"/>
  <c r="Y28" i="18"/>
  <c r="N28" i="18"/>
  <c r="F64" i="10"/>
  <c r="J26" i="10"/>
  <c r="O25" i="10"/>
  <c r="G59" i="10"/>
  <c r="R29" i="10"/>
  <c r="G29" i="10"/>
  <c r="W65" i="10"/>
  <c r="L65" i="10"/>
  <c r="V61" i="10"/>
  <c r="K61" i="10"/>
  <c r="O64" i="10"/>
  <c r="J25" i="10"/>
  <c r="F66" i="10"/>
  <c r="G26" i="10"/>
  <c r="S24" i="14"/>
  <c r="H24" i="14"/>
  <c r="Z61" i="18"/>
  <c r="O61" i="18"/>
  <c r="I26" i="17"/>
  <c r="F59" i="14"/>
  <c r="B69" i="14" s="1"/>
  <c r="N63" i="14"/>
  <c r="Y63" i="14"/>
  <c r="O30" i="4"/>
  <c r="J30" i="4"/>
  <c r="H28" i="18"/>
  <c r="H25" i="4"/>
  <c r="B170" i="13"/>
  <c r="B61" i="8"/>
  <c r="R27" i="18"/>
  <c r="G27" i="18"/>
  <c r="Y23" i="18"/>
  <c r="N23" i="18"/>
  <c r="L27" i="18"/>
  <c r="W27" i="18"/>
  <c r="F30" i="18"/>
  <c r="S24" i="10"/>
  <c r="H24" i="10"/>
  <c r="R66" i="10"/>
  <c r="G66" i="10"/>
  <c r="H60" i="10"/>
  <c r="S60" i="10"/>
  <c r="H27" i="10"/>
  <c r="O24" i="10"/>
  <c r="Z24" i="10"/>
  <c r="M23" i="10"/>
  <c r="F26" i="10"/>
  <c r="K63" i="14"/>
  <c r="G26" i="4"/>
  <c r="V27" i="4"/>
  <c r="K27" i="4"/>
  <c r="G24" i="14"/>
  <c r="O26" i="14"/>
  <c r="J28" i="14"/>
  <c r="L28" i="14"/>
  <c r="L23" i="14"/>
  <c r="Q65" i="14"/>
  <c r="F65" i="14"/>
  <c r="J26" i="14"/>
  <c r="H29" i="14"/>
  <c r="S29" i="14"/>
  <c r="O27" i="14"/>
  <c r="M27" i="4"/>
  <c r="G29" i="4"/>
  <c r="W27" i="4"/>
  <c r="L27" i="4"/>
  <c r="I25" i="18"/>
  <c r="H63" i="18"/>
  <c r="K65" i="18"/>
  <c r="F23" i="4"/>
  <c r="B32" i="4" s="1"/>
  <c r="B37" i="4" s="1"/>
  <c r="I30" i="18"/>
  <c r="G25" i="4"/>
  <c r="G29" i="18"/>
  <c r="Y29" i="18"/>
  <c r="N29" i="18"/>
  <c r="W26" i="18"/>
  <c r="L26" i="18"/>
  <c r="N29" i="10"/>
  <c r="Y29" i="10"/>
  <c r="H28" i="10"/>
  <c r="L66" i="10"/>
  <c r="J28" i="10"/>
  <c r="N63" i="10"/>
  <c r="O65" i="10"/>
  <c r="Z65" i="10"/>
  <c r="H63" i="10"/>
  <c r="S63" i="10"/>
  <c r="U65" i="10"/>
  <c r="J65" i="10"/>
  <c r="N61" i="10"/>
  <c r="Y61" i="10"/>
  <c r="S61" i="10"/>
  <c r="H61" i="10"/>
  <c r="G27" i="10"/>
  <c r="T27" i="10"/>
  <c r="I27" i="10"/>
  <c r="L23" i="10"/>
  <c r="G30" i="10"/>
  <c r="H24" i="17"/>
  <c r="E23" i="17"/>
  <c r="L25" i="14"/>
  <c r="S28" i="14"/>
  <c r="H28" i="14"/>
  <c r="J25" i="14"/>
  <c r="I28" i="14"/>
  <c r="M29" i="14"/>
  <c r="O29" i="14"/>
  <c r="J23" i="14"/>
  <c r="H66" i="14"/>
  <c r="S66" i="14"/>
  <c r="G29" i="14"/>
  <c r="N29" i="4"/>
  <c r="N27" i="14"/>
  <c r="M29" i="4"/>
  <c r="M30" i="4"/>
  <c r="W29" i="4"/>
  <c r="L29" i="4"/>
  <c r="T23" i="4"/>
  <c r="I23" i="4"/>
  <c r="F29" i="4"/>
  <c r="Y61" i="18"/>
  <c r="N61" i="18"/>
  <c r="L24" i="18"/>
  <c r="M25" i="4"/>
  <c r="Y27" i="18"/>
  <c r="N27" i="18"/>
  <c r="I28" i="18"/>
  <c r="T28" i="18"/>
  <c r="U23" i="18"/>
  <c r="J23" i="18"/>
  <c r="N23" i="10"/>
  <c r="J30" i="10"/>
  <c r="R25" i="10"/>
  <c r="G25" i="10"/>
  <c r="F24" i="18"/>
  <c r="K64" i="10"/>
  <c r="J59" i="10"/>
  <c r="F27" i="10"/>
  <c r="M29" i="10"/>
  <c r="X29" i="10"/>
  <c r="K23" i="10"/>
  <c r="G62" i="10"/>
  <c r="B72" i="14" l="1"/>
  <c r="B38" i="8"/>
  <c r="B38" i="16"/>
  <c r="B167" i="12"/>
  <c r="B169" i="12" s="1"/>
  <c r="B27" i="8"/>
  <c r="B32" i="8" s="1"/>
  <c r="B27" i="16"/>
  <c r="B32" i="16" s="1"/>
  <c r="B59" i="8"/>
  <c r="B59" i="16"/>
  <c r="B42" i="16"/>
  <c r="B42" i="8"/>
  <c r="B7" i="8"/>
  <c r="B12" i="8" s="1"/>
  <c r="B7" i="16"/>
  <c r="B12" i="16" s="1"/>
  <c r="B71" i="4"/>
  <c r="B71" i="14"/>
  <c r="B30" i="8"/>
  <c r="B30" i="16"/>
  <c r="B5" i="2"/>
  <c r="H23" i="17"/>
  <c r="I24" i="17"/>
  <c r="B58" i="8"/>
  <c r="B62" i="8" s="1"/>
  <c r="B65" i="8" s="1"/>
  <c r="B58" i="16"/>
  <c r="B62" i="16" s="1"/>
  <c r="B65" i="16" s="1"/>
  <c r="B52" i="16"/>
  <c r="B55" i="16" s="1"/>
  <c r="B67" i="16" s="1"/>
  <c r="B52" i="8"/>
  <c r="B34" i="2" l="1"/>
  <c r="I23" i="17"/>
  <c r="B6" i="2"/>
  <c r="B27" i="2" s="1"/>
  <c r="B31" i="2" s="1"/>
  <c r="B69" i="16" s="1"/>
  <c r="B33" i="2"/>
  <c r="B55" i="8"/>
  <c r="B67" i="8" s="1"/>
  <c r="B60" i="8"/>
  <c r="B60" i="16"/>
  <c r="B69" i="8" l="1"/>
</calcChain>
</file>

<file path=xl/sharedStrings.xml><?xml version="1.0" encoding="utf-8"?>
<sst xmlns="http://schemas.openxmlformats.org/spreadsheetml/2006/main" count="1044" uniqueCount="324">
  <si>
    <t>Risk-weighted assets</t>
  </si>
  <si>
    <t>Sub-total risk-weighted assets</t>
  </si>
  <si>
    <t>Credit risk mitigation impact</t>
  </si>
  <si>
    <t>Total risk-weighted assets</t>
  </si>
  <si>
    <t>Percentage in default</t>
  </si>
  <si>
    <t>PD breakdown (define as appropriate)</t>
  </si>
  <si>
    <t>PD values for each quality band</t>
  </si>
  <si>
    <t>In default</t>
  </si>
  <si>
    <t>EL values for each quality band</t>
  </si>
  <si>
    <t>Percentage &gt;3 to &lt;=10 basis points</t>
  </si>
  <si>
    <t>Percentage &gt;20 to &lt;=80 basis points</t>
  </si>
  <si>
    <t>Percentage &gt;10 to &lt;=20 basis points</t>
  </si>
  <si>
    <t>Percentage &lt;=3 basis points</t>
  </si>
  <si>
    <t>Percentage &gt;0.8% to &lt;=2%</t>
  </si>
  <si>
    <t>Percentage &gt;2% to &lt;=10%</t>
  </si>
  <si>
    <t>Percentage &gt;10% to &lt;=20%</t>
  </si>
  <si>
    <t>&lt;=3 basis points</t>
  </si>
  <si>
    <t>&gt;3 to &lt;=10 basis points</t>
  </si>
  <si>
    <t>&gt;10 to &lt;=20 basis points</t>
  </si>
  <si>
    <t>&gt;20 to &lt;=80 basis points</t>
  </si>
  <si>
    <t>&gt;0.8% to &lt;=2%</t>
  </si>
  <si>
    <t>&gt;2% to &lt;=10%</t>
  </si>
  <si>
    <t>&gt;10% to &lt;=20%</t>
  </si>
  <si>
    <t>&lt;=10 basis points</t>
  </si>
  <si>
    <t>&gt;10 to &lt;=50 basis points</t>
  </si>
  <si>
    <t>&gt;50 to &lt;=100 basis points</t>
  </si>
  <si>
    <t>&gt;1% to &lt;=2% basis points</t>
  </si>
  <si>
    <t>&gt;2% to &lt;=3%</t>
  </si>
  <si>
    <t>&gt;3% to &lt;=4%</t>
  </si>
  <si>
    <t>&gt;4% to &lt;=10%</t>
  </si>
  <si>
    <t>Risk-weighted asset offset for specific provisions</t>
  </si>
  <si>
    <t>Notes</t>
  </si>
  <si>
    <t>Please include below explanations of the key areas where judgments had to be made and the basis for those judgments.</t>
  </si>
  <si>
    <t>Current Accord</t>
  </si>
  <si>
    <t>Percentage of all sovereign that is OECD</t>
  </si>
  <si>
    <t>Percentage interbank that is OECD or non-OECD under 1 year</t>
  </si>
  <si>
    <t>Percentage of retail that is residential mortgages</t>
  </si>
  <si>
    <t>Sub-total Risk-weighted assets - Sovereign exposures</t>
  </si>
  <si>
    <t>Sub-total Risk-weighted assets - Interbank exposures</t>
  </si>
  <si>
    <t>Risk-weighted assets: residential mortgages</t>
  </si>
  <si>
    <t>Risk-weighted assets: Interbank exposures</t>
  </si>
  <si>
    <t>Risk-weighted assets: Sovereign exposures</t>
  </si>
  <si>
    <t>Portfolio</t>
  </si>
  <si>
    <t>Outstanding Balances</t>
  </si>
  <si>
    <t>Amount Outstanding  (€ millions)</t>
  </si>
  <si>
    <t>Percentage of Total Portfolio used in Calculations</t>
  </si>
  <si>
    <t>Total exposure</t>
  </si>
  <si>
    <t>Corporate</t>
  </si>
  <si>
    <t>Sovereign</t>
  </si>
  <si>
    <t>Retail</t>
  </si>
  <si>
    <t>Current portfolio</t>
  </si>
  <si>
    <t>Interbank</t>
  </si>
  <si>
    <t>Residential mortgages</t>
  </si>
  <si>
    <t>Tier One Capital (€ millions):</t>
  </si>
  <si>
    <t>Tier Two Capital (€ millions):</t>
  </si>
  <si>
    <t>Supervisory Deductions (€ millions - enter as a negative number):</t>
  </si>
  <si>
    <t>TOTAL CAPITAL:</t>
  </si>
  <si>
    <t>CAPITAL</t>
  </si>
  <si>
    <t>Cash</t>
  </si>
  <si>
    <t>Government Securities</t>
  </si>
  <si>
    <t>Collateral Types - enter percentage that is secured by each type listed</t>
  </si>
  <si>
    <t>Check - Total (should sum to 100%):</t>
  </si>
  <si>
    <t>Physical Collateral</t>
  </si>
  <si>
    <t>Unsecured</t>
  </si>
  <si>
    <t>Other securities</t>
  </si>
  <si>
    <t>LGD</t>
  </si>
  <si>
    <t xml:space="preserve"> Sub-total risk-weighted assets: residential mortgages</t>
  </si>
  <si>
    <t xml:space="preserve"> Sub-total risk-weighted assets: other retail</t>
  </si>
  <si>
    <t>Risk-weighted assets: other retail</t>
  </si>
  <si>
    <t>Risk-weighted assets - residential mortgages</t>
  </si>
  <si>
    <t>Risk-weighted assets - drawn other retail</t>
  </si>
  <si>
    <t>Exposures to Small and Medium-Sized Enterprises (SMEs)</t>
  </si>
  <si>
    <t xml:space="preserve">Firm Size (sales in € millions) </t>
  </si>
  <si>
    <t>For each range of firms, enter the amount of the exposure that falls within the corresponding PD</t>
  </si>
  <si>
    <t>&lt; = 5</t>
  </si>
  <si>
    <t>&gt;5 to &lt;= 10</t>
  </si>
  <si>
    <t>&gt;10 to &lt;= 20</t>
  </si>
  <si>
    <t>&gt;20 to &lt;= 40</t>
  </si>
  <si>
    <t>&gt;40 to &lt;= 70</t>
  </si>
  <si>
    <t>&gt;70 to &lt;= 100</t>
  </si>
  <si>
    <t>&gt;100 to &lt;= 500</t>
  </si>
  <si>
    <t>Correlation</t>
  </si>
  <si>
    <t>Note: Include only corporate exposures (i.e. those not meeting the Committee's retail definition)</t>
  </si>
  <si>
    <t>Total drawn sovereign exposure:</t>
  </si>
  <si>
    <t>Total drawn interbank exposures:</t>
  </si>
  <si>
    <t>Specific provisions taken against drawn sovereign exposures:</t>
  </si>
  <si>
    <t>Specific provisions taken against drawn interbank exposures:</t>
  </si>
  <si>
    <t>correlation</t>
  </si>
  <si>
    <t>Equity exposures in the banking book for IRB banks:</t>
  </si>
  <si>
    <t>Specialised lending exposures:</t>
  </si>
  <si>
    <t>Risk-weighted asset offset for specific provisions:</t>
  </si>
  <si>
    <t>Total</t>
  </si>
  <si>
    <t>Risk-weighted assets for EL - Sovereign exposures:</t>
  </si>
  <si>
    <t>Undrawn commitments (after credit conversion)</t>
  </si>
  <si>
    <t>Other off-balance sheet items (after credit conversion)</t>
  </si>
  <si>
    <t>Total assets after credit conversion</t>
  </si>
  <si>
    <t>Sovereign Exposures (drawn and off-balance sheet) - RWA</t>
  </si>
  <si>
    <t>Sovereign Exposures (drawn and off-balance sheet) - RWA (EL)</t>
  </si>
  <si>
    <t>Sovereign Exposures (drawn and off-balance sheet)</t>
  </si>
  <si>
    <t>Sovereign Exposures (undrawn)</t>
  </si>
  <si>
    <t>Sovereign Exposures (undrawn) - RWA</t>
  </si>
  <si>
    <t>Sovereign Exposures (undrawn) - RWA (EL)</t>
  </si>
  <si>
    <t>Risk-weighted assets for EL - Sovereign undrawn exposures:</t>
  </si>
  <si>
    <t>Risk-weighted assets: Sovereign Undrawn Exposures</t>
  </si>
  <si>
    <t>Risk-weighted assets - undrawn sovereigns</t>
  </si>
  <si>
    <t>Risk-weighted assets for EL only - undrawn sovereigns</t>
  </si>
  <si>
    <t>Interbank Exposures (drawn and off-balance sheet)</t>
  </si>
  <si>
    <t>Interbank Exposures (drawn and off-balance sheet) - RWA (EL)</t>
  </si>
  <si>
    <t>Interbank Exposures (drawn and off-balance sheet) - RWA</t>
  </si>
  <si>
    <t>Interbank Exposures (undrawn)</t>
  </si>
  <si>
    <t>Interbank Exposures (undrawn) - RWA</t>
  </si>
  <si>
    <t>Interbank Exposures (undrawn) - RWA (EL)</t>
  </si>
  <si>
    <t>Risk-weighted assets for EL - Interbank undrawn exposures:</t>
  </si>
  <si>
    <t>Risk-weighted assets: Interbank Undrawn Exposures</t>
  </si>
  <si>
    <t>Risk-weighted assets for EL - residential mortgages drawn exposures:</t>
  </si>
  <si>
    <t>RWA</t>
  </si>
  <si>
    <t>RWA (EL)</t>
  </si>
  <si>
    <t>Specific provisions taken against drawn residential mortgage exposures:</t>
  </si>
  <si>
    <t xml:space="preserve"> Sub-total risk-weighted assets: other retail drawn exposures</t>
  </si>
  <si>
    <t>(No EL charge for other retail)</t>
  </si>
  <si>
    <t xml:space="preserve"> Sub-total risk-weighted assets: other retail undrawn exposures</t>
  </si>
  <si>
    <t>Risk-weighted assets for EL only - drawn residential mortgages</t>
  </si>
  <si>
    <t>Sub-total RWA: total retail drawn exposures</t>
  </si>
  <si>
    <t>Sub-total RWA: total retail undrawn exposures</t>
  </si>
  <si>
    <t>Total retail</t>
  </si>
  <si>
    <t>Foundation IRB - Retail (EL approach)</t>
  </si>
  <si>
    <t>Foundation IRB - Retail (PD/LGD approach)</t>
  </si>
  <si>
    <t>Foundation IRB - Interbank</t>
  </si>
  <si>
    <t>Foundation IRB - Sovereign</t>
  </si>
  <si>
    <t>Total risk-weighted assets: Retail</t>
  </si>
  <si>
    <t>TOTAL RISK WEIGHTED ASSETS SOVEREIGN PORTFOLIO:</t>
  </si>
  <si>
    <t>TOTAL RISK WEIGHTED ASSETS CORPORATE PORTFOLIO:</t>
  </si>
  <si>
    <t>TOTAL RISK WEIGHTED ASSETS INTERBANK PORTFOLIO:</t>
  </si>
  <si>
    <t>Total EL charge (not already offset by specific provisions):</t>
  </si>
  <si>
    <t>Gold</t>
  </si>
  <si>
    <t>Receivables</t>
  </si>
  <si>
    <t>Commercial real estate</t>
  </si>
  <si>
    <t>Residential real estate</t>
  </si>
  <si>
    <t>Equities on a main index</t>
  </si>
  <si>
    <t>Risk-weighted assets - Drawn and off-balance sheet exposures: Interbank</t>
  </si>
  <si>
    <t>Risk-weighted assets for EL only - Drawn and off-balance sheet exposures: Interbank</t>
  </si>
  <si>
    <t>Risk-weighted assets - Undrawn exposures: Interbank</t>
  </si>
  <si>
    <t>Risk-weighted assets for EL only - Undrawn exposures: Interbank</t>
  </si>
  <si>
    <t>Risk-weighted assets for EL only - Drawn and off-balance sheet exposures: Sovereign</t>
  </si>
  <si>
    <t>Risk-weighted assets - Drawn and off-balance sheet exposures: Sovereign</t>
  </si>
  <si>
    <t>2a) Sovereign Exposures (drawn and off-balance sheet exposures)</t>
  </si>
  <si>
    <t>2b) Sovereign Exposures (undrawn exposures)</t>
  </si>
  <si>
    <t>3a) Interbank Exposures (drawn and off-balance sheet exposures)</t>
  </si>
  <si>
    <t>3b) Interbank Exposures (undrawn exposures)</t>
  </si>
  <si>
    <t>Total drawn and off-balance sheet interbank exposures:</t>
  </si>
  <si>
    <t>Total drawn and off-balance sheet sovereign exposures:</t>
  </si>
  <si>
    <t>Total off-balance sheet interbank exposures (after credit conversion):</t>
  </si>
  <si>
    <t>Total off-balance sheet sovereign exposures (after credit conversion):</t>
  </si>
  <si>
    <t>Amount of exposures secured by collateral type:</t>
  </si>
  <si>
    <t>Collateral Types - enter amount of exposures that is secured by each type listed</t>
  </si>
  <si>
    <t>Check - Total (should be same as total exposures)</t>
  </si>
  <si>
    <t>Check - Total across all rows and columns (should be same as total exposures):</t>
  </si>
  <si>
    <t>Check - Total (should be same as total exposures):</t>
  </si>
  <si>
    <t>Definition of default</t>
  </si>
  <si>
    <t>1) Please set out the definitions of default for the four portfolios (corporate, interbank, sovereign and retail) and highlight the difference between the definition of default used by the bank and the definition of default set out by the Committee in the second consultation paper.</t>
  </si>
  <si>
    <t>2) Where the definitions of default are materially different to the definition of default set out in the consultation paper, please give a comment or assessment of the likely effect this would have on capital.</t>
  </si>
  <si>
    <t>Amount of exposures in each PD quality band (define as appropriate)</t>
  </si>
  <si>
    <t>Amount of exposures in each EL quality band (define as appropriate)</t>
  </si>
  <si>
    <t>Banks should enter the LGD used for each EL band.  If necessary, banks could enter one LGD figure for all EL bands.</t>
  </si>
  <si>
    <t>Total undrawn interbank exposures (after credit conversion):</t>
  </si>
  <si>
    <t>Total undrawn sovereign exposures (after credit conversion):</t>
  </si>
  <si>
    <t>IRB FOUNDATION - SUMMARY</t>
  </si>
  <si>
    <t>Total drawn and off-balance sheet corporate exposures</t>
  </si>
  <si>
    <t>1. Corporate Exposures</t>
  </si>
  <si>
    <t>Total drawn and off-balance sheet sovereign exposures</t>
  </si>
  <si>
    <t>Total drawn and off-balance sheet interbank exposures</t>
  </si>
  <si>
    <t>3. Interbank exposures</t>
  </si>
  <si>
    <t>2. Sovereign exposures</t>
  </si>
  <si>
    <t>Total undrawn sovereign exposures</t>
  </si>
  <si>
    <t>Total drawn and off-balance sheet exposures</t>
  </si>
  <si>
    <t>4. Retail exposures - EL approach</t>
  </si>
  <si>
    <t>Total undrawn exposures</t>
  </si>
  <si>
    <t>Total undrawn interbank exposures</t>
  </si>
  <si>
    <t>EL charge (not already offset by specific provisions)</t>
  </si>
  <si>
    <t>4. Retail exposures - PD/LGD approach</t>
  </si>
  <si>
    <t>Offset for general provisions</t>
  </si>
  <si>
    <t xml:space="preserve"> - Corporate</t>
  </si>
  <si>
    <t xml:space="preserve"> - Sovereign</t>
  </si>
  <si>
    <t xml:space="preserve"> - Interbank</t>
  </si>
  <si>
    <t xml:space="preserve"> - Retail</t>
  </si>
  <si>
    <t>Total Corporate risk-weighted assets</t>
  </si>
  <si>
    <t>Total Interbank risk-weighted assets</t>
  </si>
  <si>
    <t>Total Sovereign risk-weighted assets</t>
  </si>
  <si>
    <t>Total retail risk-weighted assets</t>
  </si>
  <si>
    <t>(EL approach for retail)</t>
  </si>
  <si>
    <t>(PD/LGD approach for retail)</t>
  </si>
  <si>
    <t>Amount &gt;50 to &lt;=100 basis points</t>
  </si>
  <si>
    <t>Amount &gt;1% to &lt;=2% basis points</t>
  </si>
  <si>
    <t>Amount &gt;2% to &lt;=3%</t>
  </si>
  <si>
    <t>Amount &gt;3% to &lt;=4%</t>
  </si>
  <si>
    <t>Amount &gt;4% to &lt;=10%</t>
  </si>
  <si>
    <t>Amount in default</t>
  </si>
  <si>
    <t>Amount &lt;=10 basis points</t>
  </si>
  <si>
    <t>Amount &gt;10 to &lt;=50 basis points</t>
  </si>
  <si>
    <t>Amount &gt;3 to &lt;=10 basis points</t>
  </si>
  <si>
    <t>Amount &gt;10 to &lt;=20 basis points</t>
  </si>
  <si>
    <t>Amount &gt;20 to &lt;=80 basis points</t>
  </si>
  <si>
    <t>Amount &gt;0.8% to &lt;=2%</t>
  </si>
  <si>
    <t>Amount &gt;2% to &lt;=10%</t>
  </si>
  <si>
    <t>Amount &gt;10% to &lt;=20%</t>
  </si>
  <si>
    <t>Amount &lt;=3 basis points</t>
  </si>
  <si>
    <t>in default</t>
  </si>
  <si>
    <t>Check - All drawn and off-balance sheet exposures :</t>
  </si>
  <si>
    <t>Should equal drawn and off-balance sheet exposures from Data worksheet:</t>
  </si>
  <si>
    <t>Other retail</t>
  </si>
  <si>
    <t>Exposures included as corporate in IRB foundation</t>
  </si>
  <si>
    <t>Credit and Commitment Exposures</t>
  </si>
  <si>
    <t>The reported figures correspond to the following date (a convenient date in 2000 or the first quarter of 2001):</t>
  </si>
  <si>
    <t>The reported figures correspond to the following date:</t>
  </si>
  <si>
    <t>General provisions (in excess of the amount included in Tier 2)</t>
  </si>
  <si>
    <t xml:space="preserve">Drawn + undrawn (after credit conversion) + off-balance sheet (after credit conversion) exposures </t>
  </si>
  <si>
    <t>Percentage change on Current Accord</t>
  </si>
  <si>
    <t>4. Retail exposures</t>
  </si>
  <si>
    <t>Total undrawn corporate exposures</t>
  </si>
  <si>
    <t>Foundation IRB portfolio</t>
  </si>
  <si>
    <t>Specific</t>
  </si>
  <si>
    <t>Provisions</t>
  </si>
  <si>
    <t>Drawn exposures (gross of specific provisions)</t>
  </si>
  <si>
    <t>Foundation IRB - Large corporate</t>
  </si>
  <si>
    <t>Total drawn large corporate exposures:</t>
  </si>
  <si>
    <t>Total off-balance sheet large corporate exposures (after credit conversion):</t>
  </si>
  <si>
    <t>Total drawn and off-balance sheet large corporate exposures:</t>
  </si>
  <si>
    <t>Specific provisions taken against large corporate exposures:</t>
  </si>
  <si>
    <t>Total undrawn large corporate exposures (after credit conversion):</t>
  </si>
  <si>
    <t>Risk-weighted assets - undrawn large corporates</t>
  </si>
  <si>
    <t>Risk-weighted assets for EL only - undrawn large corporates</t>
  </si>
  <si>
    <t>Large Corporate Exposures (drawn and off-balance sheet)</t>
  </si>
  <si>
    <t>Large Corporate Exposures (drawn and off-balance sheet) - RWA</t>
  </si>
  <si>
    <t>Large Corporate Exposures (drawn and off-balance sheet) - RWA (EL)</t>
  </si>
  <si>
    <t>Risk-weighted assets - Drawn and off-balance sheet exposures: Large Corporate</t>
  </si>
  <si>
    <t>Risk-weighted assets for EL only - Drawn and off-balance sheet exposures: Large Corporate</t>
  </si>
  <si>
    <t>Sub-total risk-weighted assets - Large Corporate drawn exposures</t>
  </si>
  <si>
    <t>Risk-weighted assets for EL - Large Corporate drawn exposures:</t>
  </si>
  <si>
    <t>Risk-weighted assets: Large Corporate Drawn Exposures</t>
  </si>
  <si>
    <t>1b) Large Corporate Exposures (undrawn exposures)</t>
  </si>
  <si>
    <t>Large Corporate Exposures (undrawn)</t>
  </si>
  <si>
    <t>Large Corporate Exposures (undrawn) - RWA</t>
  </si>
  <si>
    <t>Large Corporate Exposures (undrawn) - RWA (EL)</t>
  </si>
  <si>
    <t>Risk-weighted assets for EL - Large Corporate undrawn exposures:</t>
  </si>
  <si>
    <t>Risk-weighted assets: Large Corporate Undrawn Exposures</t>
  </si>
  <si>
    <t>1a) Large Corporate Exposures (drawn and off-balance sheet exposures)</t>
  </si>
  <si>
    <t>Foundation IRB - Medium and smaller sized corporate</t>
  </si>
  <si>
    <t>Total drawn Medium and smaller sized corporate exposures:</t>
  </si>
  <si>
    <t>Total off-balance sheet Medium and smaller sized corporate exposures (after credit conversion):</t>
  </si>
  <si>
    <t>Total drawn and off-balance sheet Medium and smaller sized corporate exposures:</t>
  </si>
  <si>
    <t>Specific provisions taken against Medium and smaller sized corporate exposures:</t>
  </si>
  <si>
    <t>Total undrawn Medium and smaller sized corporate exposures (after credit conversion):</t>
  </si>
  <si>
    <t>Risk-weighted assets - undrawn Medium and smaller sized corporates</t>
  </si>
  <si>
    <t>Risk-weighted assets for EL only - undrawn Medium and smaller sized corporates</t>
  </si>
  <si>
    <t>Medium and smaller sized corporate Exposures (drawn and off-balance sheet)</t>
  </si>
  <si>
    <t>Medium and smaller sized corporate Exposures (drawn and off-balance sheet) - RWA</t>
  </si>
  <si>
    <t>Medium and smaller sized corporate Exposures (drawn and off-balance sheet) - RWA (EL)</t>
  </si>
  <si>
    <t>Risk-weighted assets - Drawn and off-balance sheet exposures: Medium and smaller sized corporate</t>
  </si>
  <si>
    <t>Risk-weighted assets for EL only - Drawn and off-balance sheet exposures: Medium and smaller sized corporate</t>
  </si>
  <si>
    <t>Sub-total risk-weighted assets - Medium and smaller sized corporate drawn exposures</t>
  </si>
  <si>
    <t>Risk-weighted assets for EL - Medium and smaller sized corporate drawn exposures:</t>
  </si>
  <si>
    <t>Risk-weighted assets: Medium and smaller sized corporate Drawn Exposures</t>
  </si>
  <si>
    <t>1b) Medium and smaller sized corporate Exposures (undrawn exposures)</t>
  </si>
  <si>
    <t>Medium and smaller sized corporate Exposures (undrawn)</t>
  </si>
  <si>
    <t>Medium and smaller sized corporate Exposures (undrawn) - RWA</t>
  </si>
  <si>
    <t>Medium and smaller sized corporate Exposures (undrawn) - RWA (EL)</t>
  </si>
  <si>
    <t>Risk-weighted assets for EL - Medium and smaller sized corporate undrawn exposures:</t>
  </si>
  <si>
    <t>Risk-weighted assets: Medium and smaller sized corporate Undrawn Exposures</t>
  </si>
  <si>
    <t>1a) Medium and smaller sized corporate Exposures (drawn and off-balance sheet exposures)</t>
  </si>
  <si>
    <t>Large corporates</t>
  </si>
  <si>
    <t>Medium and smaller-sized corporates</t>
  </si>
  <si>
    <t>Enter amount of other retail portfolio for each given PD/LGD band</t>
  </si>
  <si>
    <t>LGD (define as appropriate)</t>
  </si>
  <si>
    <t>4a) i) Residential mortgages drawn exposures - EL approach</t>
  </si>
  <si>
    <t>Drawn residential mortgages exposures</t>
  </si>
  <si>
    <t>Off-balance sheet  residential mortgages exposures (after credit conversion)</t>
  </si>
  <si>
    <t>Total residential mortgages drawn and off-balance sheet exposures</t>
  </si>
  <si>
    <t>Residential mortgages drawn exposures</t>
  </si>
  <si>
    <t>Enter amount of residential mortgage for each given LGD/PD band</t>
  </si>
  <si>
    <t>5a) i) Residential mortgages drawn exposures- PD/LGD approach</t>
  </si>
  <si>
    <t>i) Residential mortgages</t>
  </si>
  <si>
    <t>Amount of retained first loss on originated securitisations (these require deduction from capital):</t>
  </si>
  <si>
    <t>First loss positions on third-party guarantees - including credit enhancement (these require deduction from capital):</t>
  </si>
  <si>
    <t>Investment in securitised assets origniated by third parties - total amount of holdings</t>
  </si>
  <si>
    <t>4a) ii) Other retail (not including small businesses) drawn exposures - EL approach</t>
  </si>
  <si>
    <t>Drawn other retail (not including small businesses) exposures</t>
  </si>
  <si>
    <t>Off-balance sheet other retail (not including small businesses) exposures (after credit conversion)</t>
  </si>
  <si>
    <t>Total other retail (not including small businesses) drawn and off-balance sheet exposures</t>
  </si>
  <si>
    <t>Other retail (not including small businesses) drawn and off-balance sheet exposures</t>
  </si>
  <si>
    <t>Specific provisions taken against other retail (not including small businesses):</t>
  </si>
  <si>
    <t>4a) iii) small businesses included as other retail drawn exposures - EL approach</t>
  </si>
  <si>
    <t>Drawn small businesses included as other retail exposures</t>
  </si>
  <si>
    <t>Off-balance sheet small businesses included as other retail exposures (after credit conversion)</t>
  </si>
  <si>
    <t>Total small businesses included as other retail drawn and off-balance sheet exposures</t>
  </si>
  <si>
    <t>small businesses included as other retail drawn exposures</t>
  </si>
  <si>
    <t xml:space="preserve"> Sub-total risk-weighted assets: small businesses included as other retail:</t>
  </si>
  <si>
    <t>Specific provisions taken against small businesses included as other retail:</t>
  </si>
  <si>
    <t>(No EL charge for small businesses included in other retail)</t>
  </si>
  <si>
    <t>4b) i) Other retail (not including small businesses) undrawn exposures - EL approach</t>
  </si>
  <si>
    <t>Undrawn other retail (not including small businesses) exposures</t>
  </si>
  <si>
    <t>Other retail (not including small businesses) undrawn exposures</t>
  </si>
  <si>
    <t>4b) ii) small businesses included as other retail undrawn exposures - EL approach</t>
  </si>
  <si>
    <t>Undrawn small businesses included as other retail exposures</t>
  </si>
  <si>
    <t>small businesses included as other retail undrawn exposures</t>
  </si>
  <si>
    <t>5a) ii) Other retail exposures (not including small businesses)  - PD/LGD approach</t>
  </si>
  <si>
    <t>Specific provisions taken against other retail (not including small businesses)</t>
  </si>
  <si>
    <t>5a) iii) small businesses included as other retail exposures - PD/LGD approach</t>
  </si>
  <si>
    <t>Enter amount of small businesses included as other retail for each given PD/LGD band</t>
  </si>
  <si>
    <t>Risk-weighted assets - drawn small businesses included as retail exposures</t>
  </si>
  <si>
    <t xml:space="preserve"> Sub-total risk-weighted assets: small businesses includes as retail exposures</t>
  </si>
  <si>
    <t>Specific provisions as a percent of drawn small businesses included as retail:</t>
  </si>
  <si>
    <t>Risk-weighted assets: small businesses included as retail exposures:</t>
  </si>
  <si>
    <t>5b) i) Other retail undrawn exposures (not including small businesses)  - PD/LGD approach</t>
  </si>
  <si>
    <t>Enter amount of other retail (not including small businesses) undrawn exposures for each given PD/LGD</t>
  </si>
  <si>
    <t>Risk-weighted assets - undrawn other retail (not including small businesses)</t>
  </si>
  <si>
    <t>5b) ii) small businesses included as other retail undrawn exposures - PD/LGD approach</t>
  </si>
  <si>
    <t>Enter percentage of small businesses included as other retail exposures for each given PD/LGD band</t>
  </si>
  <si>
    <t>Risk-weighted assets - undrawn small businesses included as other retail exposures</t>
  </si>
  <si>
    <t xml:space="preserve"> Sub-total RWA: small businesses includes as retail undrawn exposures:</t>
  </si>
  <si>
    <t>ii) Other retail (not including small businesses)</t>
  </si>
  <si>
    <t>iii) Small businesses included as other retail</t>
  </si>
  <si>
    <t>Other retail (not including small business)</t>
  </si>
  <si>
    <t>Small business exposures included as other retail</t>
  </si>
  <si>
    <t>Small business exposures included as retail in IRB foundation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</si>
</sst>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83" formatCode="_(* #,##0.00_);_(* \(#,##0.00\);_(* &quot;-&quot;??_);_(@_)"/>
    <numFmt numFmtId="190" formatCode="0.0%"/>
    <numFmt numFmtId="191" formatCode="_(* #,##0.0_);_(* \(#,##0.0\);_(* &quot;-&quot;??_);_(@_)"/>
    <numFmt numFmtId="200" formatCode="_(* #,##0_);_(* \(#,##0\);_(* &quot;-&quot;??_);_(@_)"/>
    <numFmt numFmtId="201" formatCode="[$€-2]\ #,##0;[Red]\-[$€-2]\ #,##0"/>
    <numFmt numFmtId="210" formatCode="dd\-mmm\-yy"/>
  </numFmts>
  <fonts count="29" x14ac:knownFonts="1">
    <font>
      <sz val="12"/>
      <name val="Times New Roman"/>
      <family val="1"/>
    </font>
    <font>
      <sz val="12"/>
      <name val="Times New Roman"/>
      <family val="1"/>
    </font>
    <font>
      <b/>
      <sz val="10"/>
      <name val="Arial"/>
      <family val="2"/>
    </font>
    <font>
      <sz val="10"/>
      <name val="Arial"/>
      <family val="2"/>
    </font>
    <font>
      <b/>
      <sz val="12"/>
      <name val="Arial"/>
      <family val="2"/>
    </font>
    <font>
      <sz val="12"/>
      <name val="Arial"/>
      <family val="2"/>
    </font>
    <font>
      <sz val="10"/>
      <color indexed="10"/>
      <name val="Arial"/>
      <family val="2"/>
    </font>
    <font>
      <sz val="10"/>
      <color indexed="12"/>
      <name val="Arial"/>
      <family val="2"/>
    </font>
    <font>
      <b/>
      <sz val="10"/>
      <color indexed="10"/>
      <name val="Arial"/>
      <family val="2"/>
    </font>
    <font>
      <sz val="12"/>
      <color indexed="8"/>
      <name val="Times New Roman"/>
      <family val="1"/>
    </font>
    <font>
      <sz val="10"/>
      <name val="Times New Roman"/>
      <family val="1"/>
    </font>
    <font>
      <sz val="9"/>
      <color indexed="12"/>
      <name val="Arial"/>
      <family val="2"/>
    </font>
    <font>
      <b/>
      <sz val="16"/>
      <name val="Arial"/>
      <family val="2"/>
    </font>
    <font>
      <b/>
      <sz val="14"/>
      <name val="Arial"/>
      <family val="2"/>
    </font>
    <font>
      <sz val="12"/>
      <name val="Arial"/>
      <family val="2"/>
    </font>
    <font>
      <b/>
      <sz val="8"/>
      <name val="Arial"/>
      <family val="2"/>
    </font>
    <font>
      <b/>
      <i/>
      <sz val="8"/>
      <name val="Arial"/>
      <family val="2"/>
    </font>
    <font>
      <sz val="14"/>
      <name val="Times New Roman"/>
      <family val="1"/>
    </font>
    <font>
      <b/>
      <sz val="24"/>
      <name val="Arial"/>
      <family val="2"/>
    </font>
    <font>
      <b/>
      <sz val="12"/>
      <name val="Times New Roman"/>
      <family val="1"/>
    </font>
    <font>
      <sz val="24"/>
      <name val="Times New Roman"/>
      <family val="1"/>
    </font>
    <font>
      <b/>
      <sz val="12"/>
      <name val="Times New Roman"/>
      <family val="1"/>
    </font>
    <font>
      <b/>
      <sz val="10"/>
      <name val="Times New Roman"/>
      <family val="1"/>
    </font>
    <font>
      <sz val="18"/>
      <name val="Times New Roman"/>
      <family val="1"/>
    </font>
    <font>
      <sz val="10"/>
      <name val="Times New Roman"/>
      <family val="1"/>
    </font>
    <font>
      <b/>
      <sz val="8"/>
      <name val="Times New Roman"/>
      <family val="1"/>
    </font>
    <font>
      <b/>
      <sz val="12"/>
      <color indexed="12"/>
      <name val="Arial"/>
      <family val="2"/>
    </font>
    <font>
      <sz val="12"/>
      <name val="Times New Roman"/>
      <family val="1"/>
    </font>
    <font>
      <sz val="11"/>
      <name val="Arial"/>
      <family val="2"/>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lightGray">
        <bgColor indexed="9"/>
      </patternFill>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
    <xf numFmtId="0" fontId="0" fillId="0" borderId="0"/>
    <xf numFmtId="0" fontId="14" fillId="0" borderId="0"/>
    <xf numFmtId="9" fontId="1" fillId="0" borderId="0" applyFont="0" applyFill="0" applyBorder="0" applyAlignment="0" applyProtection="0"/>
    <xf numFmtId="183" fontId="1" fillId="0" borderId="0" applyFont="0" applyFill="0" applyBorder="0" applyAlignment="0" applyProtection="0"/>
  </cellStyleXfs>
  <cellXfs count="321">
    <xf numFmtId="0" fontId="0" fillId="0" borderId="0" xfId="0"/>
    <xf numFmtId="0" fontId="3" fillId="0" borderId="0" xfId="0" applyFont="1"/>
    <xf numFmtId="0" fontId="3" fillId="0" borderId="0" xfId="0" applyFont="1" applyAlignment="1"/>
    <xf numFmtId="0" fontId="6" fillId="0" borderId="0" xfId="0" applyFont="1"/>
    <xf numFmtId="0" fontId="7" fillId="0" borderId="0" xfId="0" applyFont="1"/>
    <xf numFmtId="0" fontId="9" fillId="0" borderId="0" xfId="0" applyFont="1"/>
    <xf numFmtId="0" fontId="10" fillId="0" borderId="0" xfId="0" applyFont="1"/>
    <xf numFmtId="0" fontId="10" fillId="0" borderId="0" xfId="0" applyFont="1" applyAlignment="1"/>
    <xf numFmtId="0" fontId="0" fillId="0" borderId="0" xfId="0" applyFill="1"/>
    <xf numFmtId="0" fontId="0" fillId="0" borderId="0" xfId="0" applyBorder="1"/>
    <xf numFmtId="0" fontId="3" fillId="2" borderId="0" xfId="1" applyFont="1" applyFill="1" applyBorder="1" applyAlignment="1">
      <alignment horizontal="center" vertical="center" wrapText="1"/>
    </xf>
    <xf numFmtId="0" fontId="15" fillId="2" borderId="1" xfId="1" applyFont="1" applyFill="1" applyBorder="1" applyAlignment="1">
      <alignment vertical="center"/>
    </xf>
    <xf numFmtId="0" fontId="3" fillId="2" borderId="2" xfId="1" applyFont="1" applyFill="1" applyBorder="1" applyAlignment="1">
      <alignment vertical="center"/>
    </xf>
    <xf numFmtId="0" fontId="3" fillId="2" borderId="1" xfId="1" applyFont="1" applyFill="1" applyBorder="1" applyAlignment="1">
      <alignment vertical="center"/>
    </xf>
    <xf numFmtId="0" fontId="15" fillId="2" borderId="3" xfId="1" applyFont="1" applyFill="1" applyBorder="1" applyAlignment="1">
      <alignment vertical="center"/>
    </xf>
    <xf numFmtId="0" fontId="3" fillId="2" borderId="3" xfId="1" applyFont="1" applyFill="1" applyBorder="1" applyAlignment="1">
      <alignment vertical="center"/>
    </xf>
    <xf numFmtId="0" fontId="0" fillId="0" borderId="2" xfId="0" applyBorder="1"/>
    <xf numFmtId="0" fontId="4" fillId="2" borderId="4" xfId="0" applyFont="1" applyFill="1" applyBorder="1"/>
    <xf numFmtId="0" fontId="3" fillId="2" borderId="5" xfId="0" applyFont="1" applyFill="1" applyBorder="1"/>
    <xf numFmtId="0" fontId="0" fillId="2" borderId="5" xfId="0" applyFill="1" applyBorder="1"/>
    <xf numFmtId="0" fontId="3" fillId="2" borderId="6" xfId="0" applyFont="1" applyFill="1" applyBorder="1"/>
    <xf numFmtId="0" fontId="3" fillId="2" borderId="0" xfId="0" applyFont="1" applyFill="1" applyBorder="1"/>
    <xf numFmtId="9" fontId="3" fillId="2" borderId="0" xfId="0" applyNumberFormat="1" applyFont="1" applyFill="1" applyBorder="1"/>
    <xf numFmtId="0" fontId="7" fillId="2" borderId="0" xfId="0" applyFont="1" applyFill="1" applyBorder="1"/>
    <xf numFmtId="0" fontId="3" fillId="2" borderId="0" xfId="0" applyFont="1" applyFill="1" applyBorder="1" applyAlignment="1">
      <alignment horizontal="center"/>
    </xf>
    <xf numFmtId="0" fontId="3" fillId="2" borderId="7" xfId="0" applyFont="1" applyFill="1" applyBorder="1" applyAlignment="1">
      <alignment horizontal="center"/>
    </xf>
    <xf numFmtId="0" fontId="3" fillId="2" borderId="7" xfId="0" applyFont="1" applyFill="1" applyBorder="1" applyAlignment="1">
      <alignment horizontal="center" wrapText="1"/>
    </xf>
    <xf numFmtId="0" fontId="0" fillId="2" borderId="0" xfId="0" applyFill="1" applyBorder="1"/>
    <xf numFmtId="9" fontId="8" fillId="2" borderId="0" xfId="0" applyNumberFormat="1" applyFont="1" applyFill="1" applyBorder="1"/>
    <xf numFmtId="191" fontId="3" fillId="2" borderId="0" xfId="0" applyNumberFormat="1" applyFont="1" applyFill="1" applyBorder="1"/>
    <xf numFmtId="183" fontId="3" fillId="2" borderId="0" xfId="0" applyNumberFormat="1" applyFont="1" applyFill="1" applyBorder="1"/>
    <xf numFmtId="183" fontId="3" fillId="2" borderId="0" xfId="3" applyFont="1" applyFill="1" applyBorder="1"/>
    <xf numFmtId="0" fontId="3" fillId="2" borderId="8" xfId="0" applyFont="1" applyFill="1" applyBorder="1"/>
    <xf numFmtId="183" fontId="3" fillId="2" borderId="8" xfId="3" applyFont="1" applyFill="1" applyBorder="1"/>
    <xf numFmtId="0" fontId="3" fillId="2" borderId="6" xfId="0" applyFont="1" applyFill="1" applyBorder="1" applyAlignment="1">
      <alignment horizontal="right"/>
    </xf>
    <xf numFmtId="0" fontId="3" fillId="2" borderId="0" xfId="0" applyFont="1" applyFill="1"/>
    <xf numFmtId="0" fontId="18" fillId="2" borderId="0" xfId="0" applyFont="1" applyFill="1"/>
    <xf numFmtId="0" fontId="8" fillId="2" borderId="6" xfId="0" applyFont="1" applyFill="1" applyBorder="1" applyAlignment="1">
      <alignment horizontal="right"/>
    </xf>
    <xf numFmtId="0" fontId="3" fillId="2" borderId="9" xfId="0" applyFont="1" applyFill="1" applyBorder="1" applyAlignment="1">
      <alignment horizontal="right"/>
    </xf>
    <xf numFmtId="0" fontId="0" fillId="0" borderId="0" xfId="0" applyBorder="1" applyAlignment="1"/>
    <xf numFmtId="0" fontId="3" fillId="2" borderId="10" xfId="0" applyFont="1" applyFill="1" applyBorder="1"/>
    <xf numFmtId="0" fontId="3" fillId="2" borderId="11" xfId="0" applyFont="1" applyFill="1" applyBorder="1"/>
    <xf numFmtId="0" fontId="0" fillId="2" borderId="11" xfId="0" applyFill="1" applyBorder="1"/>
    <xf numFmtId="0" fontId="3" fillId="2" borderId="12" xfId="0" applyFont="1" applyFill="1" applyBorder="1"/>
    <xf numFmtId="0" fontId="2" fillId="2" borderId="9" xfId="0" applyFont="1" applyFill="1" applyBorder="1" applyAlignment="1">
      <alignment horizontal="center"/>
    </xf>
    <xf numFmtId="0" fontId="7" fillId="2" borderId="5" xfId="0" applyFont="1" applyFill="1" applyBorder="1"/>
    <xf numFmtId="0" fontId="3" fillId="2" borderId="0" xfId="0" applyFont="1" applyFill="1" applyBorder="1" applyAlignment="1">
      <alignment horizontal="center" wrapText="1"/>
    </xf>
    <xf numFmtId="0" fontId="8" fillId="2" borderId="0" xfId="0" applyFont="1" applyFill="1" applyBorder="1"/>
    <xf numFmtId="9" fontId="8" fillId="2" borderId="0" xfId="0" applyNumberFormat="1" applyFont="1" applyFill="1" applyBorder="1" applyAlignment="1">
      <alignment horizontal="center"/>
    </xf>
    <xf numFmtId="0" fontId="2" fillId="2" borderId="0" xfId="0" applyFont="1" applyFill="1" applyBorder="1" applyAlignment="1">
      <alignment horizontal="center"/>
    </xf>
    <xf numFmtId="190" fontId="8" fillId="2" borderId="0" xfId="0" applyNumberFormat="1" applyFont="1" applyFill="1" applyBorder="1" applyAlignment="1">
      <alignment horizontal="center"/>
    </xf>
    <xf numFmtId="0" fontId="3" fillId="3" borderId="7" xfId="0" applyFont="1" applyFill="1" applyBorder="1"/>
    <xf numFmtId="0" fontId="3" fillId="2" borderId="9" xfId="0" applyFont="1" applyFill="1" applyBorder="1"/>
    <xf numFmtId="0" fontId="0" fillId="2" borderId="0" xfId="0" applyFill="1"/>
    <xf numFmtId="0" fontId="11" fillId="2" borderId="0" xfId="0" applyFont="1" applyFill="1" applyBorder="1"/>
    <xf numFmtId="0" fontId="2" fillId="2" borderId="6" xfId="0" applyFont="1" applyFill="1" applyBorder="1" applyAlignment="1">
      <alignment horizontal="center"/>
    </xf>
    <xf numFmtId="0" fontId="3" fillId="2" borderId="0" xfId="0" applyFont="1" applyFill="1" applyBorder="1" applyAlignment="1">
      <alignment horizontal="right"/>
    </xf>
    <xf numFmtId="0" fontId="8" fillId="2" borderId="11" xfId="0" applyFont="1" applyFill="1" applyBorder="1" applyAlignment="1"/>
    <xf numFmtId="190" fontId="3" fillId="2" borderId="0" xfId="0" applyNumberFormat="1" applyFont="1" applyFill="1" applyBorder="1"/>
    <xf numFmtId="0" fontId="3" fillId="2" borderId="3" xfId="0" applyFont="1" applyFill="1" applyBorder="1"/>
    <xf numFmtId="0" fontId="3" fillId="2" borderId="6" xfId="0" applyFont="1" applyFill="1" applyBorder="1" applyAlignment="1">
      <alignment horizontal="center" wrapText="1"/>
    </xf>
    <xf numFmtId="183" fontId="3" fillId="2" borderId="6" xfId="3" applyFont="1" applyFill="1" applyBorder="1"/>
    <xf numFmtId="9" fontId="3" fillId="2" borderId="6" xfId="0" applyNumberFormat="1" applyFont="1" applyFill="1" applyBorder="1"/>
    <xf numFmtId="190" fontId="3" fillId="2" borderId="6" xfId="0" applyNumberFormat="1" applyFont="1" applyFill="1" applyBorder="1"/>
    <xf numFmtId="0" fontId="4" fillId="2" borderId="6" xfId="0" applyFont="1" applyFill="1" applyBorder="1"/>
    <xf numFmtId="0" fontId="20" fillId="2" borderId="0" xfId="0" applyFont="1" applyFill="1"/>
    <xf numFmtId="0" fontId="0" fillId="2" borderId="0" xfId="0" applyFill="1" applyBorder="1" applyAlignment="1"/>
    <xf numFmtId="9" fontId="3" fillId="2" borderId="6" xfId="2" applyFont="1" applyFill="1" applyBorder="1"/>
    <xf numFmtId="0" fontId="23" fillId="2" borderId="0" xfId="0" applyFont="1" applyFill="1"/>
    <xf numFmtId="0" fontId="2" fillId="2" borderId="8" xfId="0" applyFont="1" applyFill="1" applyBorder="1" applyAlignment="1">
      <alignment horizontal="center"/>
    </xf>
    <xf numFmtId="0" fontId="13" fillId="2" borderId="0" xfId="0" applyFont="1" applyFill="1" applyBorder="1" applyAlignment="1">
      <alignment horizontal="center"/>
    </xf>
    <xf numFmtId="0" fontId="2" fillId="2" borderId="0" xfId="0" applyFont="1" applyFill="1" applyBorder="1" applyAlignment="1">
      <alignment horizontal="left"/>
    </xf>
    <xf numFmtId="9" fontId="3" fillId="2" borderId="7" xfId="0" applyNumberFormat="1" applyFont="1" applyFill="1" applyBorder="1"/>
    <xf numFmtId="191" fontId="3" fillId="2" borderId="8" xfId="0" applyNumberFormat="1" applyFont="1" applyFill="1" applyBorder="1"/>
    <xf numFmtId="9" fontId="3" fillId="2" borderId="1" xfId="0" applyNumberFormat="1" applyFont="1" applyFill="1" applyBorder="1"/>
    <xf numFmtId="201" fontId="24" fillId="2" borderId="7" xfId="0" applyNumberFormat="1" applyFont="1" applyFill="1" applyBorder="1" applyAlignment="1">
      <alignment horizontal="center"/>
    </xf>
    <xf numFmtId="200" fontId="3" fillId="3" borderId="13" xfId="3" applyNumberFormat="1" applyFont="1" applyFill="1" applyBorder="1" applyAlignment="1" applyProtection="1">
      <alignment vertical="center"/>
      <protection locked="0"/>
    </xf>
    <xf numFmtId="200" fontId="3" fillId="3" borderId="7" xfId="3" applyNumberFormat="1" applyFont="1" applyFill="1" applyBorder="1" applyAlignment="1" applyProtection="1">
      <alignment vertical="center"/>
      <protection locked="0"/>
    </xf>
    <xf numFmtId="200" fontId="3" fillId="2" borderId="14" xfId="3" applyNumberFormat="1" applyFont="1" applyFill="1" applyBorder="1" applyAlignment="1">
      <alignment vertical="center"/>
    </xf>
    <xf numFmtId="190" fontId="3" fillId="2" borderId="14" xfId="2" applyNumberFormat="1" applyFont="1" applyFill="1" applyBorder="1" applyAlignment="1">
      <alignment horizontal="center" vertical="center"/>
    </xf>
    <xf numFmtId="200" fontId="3" fillId="2" borderId="7" xfId="3" applyNumberFormat="1" applyFont="1" applyFill="1" applyBorder="1" applyAlignment="1">
      <alignment vertical="center"/>
    </xf>
    <xf numFmtId="190" fontId="3" fillId="2" borderId="13" xfId="2" applyNumberFormat="1" applyFont="1" applyFill="1" applyBorder="1" applyAlignment="1">
      <alignment horizontal="center" vertical="center"/>
    </xf>
    <xf numFmtId="200" fontId="3" fillId="2" borderId="13" xfId="3" applyNumberFormat="1" applyFont="1" applyFill="1" applyBorder="1" applyAlignment="1">
      <alignment vertical="center"/>
    </xf>
    <xf numFmtId="9" fontId="3" fillId="2" borderId="0" xfId="2" applyFont="1" applyFill="1" applyBorder="1"/>
    <xf numFmtId="10" fontId="3" fillId="2" borderId="0" xfId="0" applyNumberFormat="1" applyFont="1" applyFill="1" applyBorder="1"/>
    <xf numFmtId="190" fontId="3" fillId="2" borderId="0" xfId="2" applyNumberFormat="1" applyFont="1" applyFill="1" applyBorder="1"/>
    <xf numFmtId="0" fontId="2" fillId="2" borderId="6" xfId="0" applyFont="1" applyFill="1" applyBorder="1" applyAlignment="1">
      <alignment wrapText="1"/>
    </xf>
    <xf numFmtId="190" fontId="3" fillId="2" borderId="7" xfId="0" applyNumberFormat="1" applyFont="1" applyFill="1" applyBorder="1" applyAlignment="1">
      <alignment horizontal="center"/>
    </xf>
    <xf numFmtId="0" fontId="2" fillId="2" borderId="0" xfId="0" applyFont="1" applyFill="1" applyBorder="1" applyAlignment="1"/>
    <xf numFmtId="200" fontId="8" fillId="2" borderId="0" xfId="3" applyNumberFormat="1" applyFont="1" applyFill="1" applyBorder="1"/>
    <xf numFmtId="200" fontId="3" fillId="2" borderId="0" xfId="3" applyNumberFormat="1" applyFont="1" applyFill="1" applyBorder="1"/>
    <xf numFmtId="200" fontId="3" fillId="2" borderId="7" xfId="3" applyNumberFormat="1" applyFont="1" applyFill="1" applyBorder="1"/>
    <xf numFmtId="200" fontId="3" fillId="2" borderId="0" xfId="0" applyNumberFormat="1" applyFont="1" applyFill="1" applyBorder="1"/>
    <xf numFmtId="0" fontId="3" fillId="3" borderId="7" xfId="0" applyFont="1" applyFill="1" applyBorder="1" applyAlignment="1">
      <alignment horizontal="center"/>
    </xf>
    <xf numFmtId="0" fontId="2" fillId="2" borderId="0" xfId="0" applyFont="1" applyFill="1" applyBorder="1"/>
    <xf numFmtId="0" fontId="26" fillId="2" borderId="6" xfId="0" applyFont="1" applyFill="1" applyBorder="1"/>
    <xf numFmtId="0" fontId="3" fillId="2" borderId="0" xfId="2" applyNumberFormat="1" applyFont="1" applyFill="1" applyBorder="1"/>
    <xf numFmtId="9" fontId="24" fillId="2" borderId="0" xfId="2" applyNumberFormat="1" applyFont="1" applyFill="1" applyBorder="1"/>
    <xf numFmtId="190" fontId="8" fillId="2" borderId="0" xfId="0" applyNumberFormat="1" applyFont="1" applyFill="1" applyBorder="1"/>
    <xf numFmtId="0" fontId="2" fillId="2" borderId="5" xfId="0" applyFont="1" applyFill="1" applyBorder="1" applyAlignment="1">
      <alignment horizontal="left"/>
    </xf>
    <xf numFmtId="0" fontId="2" fillId="2" borderId="6" xfId="0" applyFont="1" applyFill="1" applyBorder="1" applyAlignment="1">
      <alignment horizontal="right"/>
    </xf>
    <xf numFmtId="200" fontId="2" fillId="2" borderId="0" xfId="0" applyNumberFormat="1" applyFont="1" applyFill="1" applyBorder="1"/>
    <xf numFmtId="0" fontId="0" fillId="2" borderId="9" xfId="0" applyFill="1" applyBorder="1"/>
    <xf numFmtId="0" fontId="0" fillId="2" borderId="8" xfId="0" applyFill="1" applyBorder="1"/>
    <xf numFmtId="0" fontId="0" fillId="2" borderId="12" xfId="0" applyFill="1" applyBorder="1"/>
    <xf numFmtId="0" fontId="0" fillId="2" borderId="6" xfId="0" applyFill="1" applyBorder="1"/>
    <xf numFmtId="0" fontId="13" fillId="2" borderId="0" xfId="0" applyFont="1" applyFill="1" applyBorder="1"/>
    <xf numFmtId="0" fontId="0" fillId="2" borderId="7" xfId="0" applyFill="1" applyBorder="1"/>
    <xf numFmtId="0" fontId="17" fillId="2" borderId="0" xfId="0" applyFont="1" applyFill="1" applyBorder="1" applyAlignment="1">
      <alignment horizontal="center"/>
    </xf>
    <xf numFmtId="0" fontId="19" fillId="2" borderId="0" xfId="0" applyFont="1" applyFill="1" applyBorder="1" applyAlignment="1">
      <alignment horizontal="center"/>
    </xf>
    <xf numFmtId="0" fontId="0" fillId="0" borderId="6" xfId="0" applyBorder="1"/>
    <xf numFmtId="0" fontId="8" fillId="2" borderId="5" xfId="0" applyFont="1" applyFill="1" applyBorder="1"/>
    <xf numFmtId="0" fontId="2" fillId="2" borderId="9" xfId="0" applyFont="1" applyFill="1" applyBorder="1" applyAlignment="1">
      <alignment horizontal="right"/>
    </xf>
    <xf numFmtId="200" fontId="2" fillId="2" borderId="8" xfId="0" applyNumberFormat="1" applyFont="1" applyFill="1" applyBorder="1"/>
    <xf numFmtId="0" fontId="8" fillId="2" borderId="6" xfId="0" applyFont="1" applyFill="1" applyBorder="1" applyAlignment="1">
      <alignment horizontal="left" wrapText="1"/>
    </xf>
    <xf numFmtId="0" fontId="8" fillId="2" borderId="0" xfId="0" applyFont="1" applyFill="1" applyBorder="1" applyAlignment="1">
      <alignment horizontal="left" wrapText="1"/>
    </xf>
    <xf numFmtId="0" fontId="0" fillId="3" borderId="7" xfId="0" applyFill="1" applyBorder="1" applyProtection="1">
      <protection locked="0"/>
    </xf>
    <xf numFmtId="0" fontId="3" fillId="3" borderId="7" xfId="0" applyFont="1" applyFill="1" applyBorder="1" applyProtection="1">
      <protection locked="0"/>
    </xf>
    <xf numFmtId="9" fontId="3" fillId="3" borderId="7" xfId="0" applyNumberFormat="1" applyFont="1" applyFill="1" applyBorder="1" applyProtection="1">
      <protection locked="0"/>
    </xf>
    <xf numFmtId="10" fontId="3" fillId="3" borderId="7" xfId="0" applyNumberFormat="1" applyFont="1" applyFill="1" applyBorder="1" applyProtection="1">
      <protection locked="0"/>
    </xf>
    <xf numFmtId="9" fontId="3" fillId="2" borderId="7" xfId="0" applyNumberFormat="1" applyFont="1" applyFill="1" applyBorder="1" applyProtection="1">
      <protection locked="0"/>
    </xf>
    <xf numFmtId="0" fontId="12" fillId="2" borderId="0" xfId="0" applyFont="1" applyFill="1" applyProtection="1">
      <protection locked="0"/>
    </xf>
    <xf numFmtId="0" fontId="5" fillId="2" borderId="0" xfId="0" applyFont="1" applyFill="1" applyProtection="1">
      <protection locked="0"/>
    </xf>
    <xf numFmtId="0" fontId="3" fillId="2" borderId="0" xfId="0" applyFont="1" applyFill="1" applyProtection="1">
      <protection locked="0"/>
    </xf>
    <xf numFmtId="0" fontId="0" fillId="2" borderId="0" xfId="0" applyFill="1" applyProtection="1">
      <protection locked="0"/>
    </xf>
    <xf numFmtId="0" fontId="0" fillId="0" borderId="0" xfId="0" applyProtection="1">
      <protection locked="0"/>
    </xf>
    <xf numFmtId="0" fontId="6" fillId="2" borderId="0" xfId="0" applyFont="1" applyFill="1" applyBorder="1"/>
    <xf numFmtId="0" fontId="3" fillId="2" borderId="7" xfId="0" applyFont="1" applyFill="1" applyBorder="1" applyAlignment="1">
      <alignment horizontal="right"/>
    </xf>
    <xf numFmtId="0" fontId="5" fillId="0" borderId="0" xfId="0" applyFont="1"/>
    <xf numFmtId="0" fontId="3" fillId="2" borderId="1" xfId="0" applyFont="1" applyFill="1" applyBorder="1" applyAlignment="1">
      <alignment horizontal="center"/>
    </xf>
    <xf numFmtId="200" fontId="3" fillId="2" borderId="1" xfId="3" applyNumberFormat="1" applyFont="1" applyFill="1" applyBorder="1"/>
    <xf numFmtId="0" fontId="0" fillId="2" borderId="10" xfId="0" applyFill="1" applyBorder="1"/>
    <xf numFmtId="0" fontId="4" fillId="2" borderId="0" xfId="0" applyFont="1" applyFill="1" applyBorder="1" applyAlignment="1">
      <alignment horizontal="center"/>
    </xf>
    <xf numFmtId="0" fontId="8" fillId="2" borderId="6" xfId="0" applyFont="1" applyFill="1" applyBorder="1" applyAlignment="1">
      <alignment horizontal="left"/>
    </xf>
    <xf numFmtId="0" fontId="8" fillId="2" borderId="0" xfId="0" applyFont="1" applyFill="1" applyBorder="1" applyAlignment="1">
      <alignment horizontal="left"/>
    </xf>
    <xf numFmtId="9" fontId="3" fillId="2" borderId="0" xfId="0" applyNumberFormat="1" applyFont="1" applyFill="1" applyBorder="1" applyProtection="1">
      <protection locked="0"/>
    </xf>
    <xf numFmtId="183" fontId="0" fillId="2" borderId="0" xfId="0" applyNumberFormat="1" applyFill="1" applyBorder="1"/>
    <xf numFmtId="0" fontId="4" fillId="2" borderId="0" xfId="0" applyFont="1" applyFill="1" applyBorder="1" applyAlignment="1">
      <alignment horizontal="left"/>
    </xf>
    <xf numFmtId="0" fontId="2" fillId="2" borderId="11" xfId="0" applyFont="1" applyFill="1" applyBorder="1" applyAlignment="1">
      <alignment horizontal="left"/>
    </xf>
    <xf numFmtId="0" fontId="4" fillId="2" borderId="0" xfId="0" applyFont="1" applyFill="1" applyBorder="1"/>
    <xf numFmtId="0" fontId="2" fillId="2" borderId="5" xfId="0" applyFont="1" applyFill="1" applyBorder="1" applyAlignment="1">
      <alignment horizontal="center"/>
    </xf>
    <xf numFmtId="0" fontId="4" fillId="2" borderId="6" xfId="0" applyFont="1" applyFill="1" applyBorder="1" applyAlignment="1">
      <alignment horizontal="left"/>
    </xf>
    <xf numFmtId="0" fontId="0" fillId="0" borderId="0" xfId="0" applyFill="1" applyBorder="1"/>
    <xf numFmtId="0" fontId="2" fillId="2" borderId="2" xfId="0" applyFont="1" applyFill="1" applyBorder="1" applyAlignment="1">
      <alignment horizontal="center"/>
    </xf>
    <xf numFmtId="0" fontId="3" fillId="3" borderId="7" xfId="0" applyFont="1" applyFill="1" applyBorder="1" applyAlignment="1">
      <alignment horizontal="center" wrapText="1"/>
    </xf>
    <xf numFmtId="0" fontId="3" fillId="2" borderId="7" xfId="0" applyFont="1" applyFill="1" applyBorder="1" applyAlignment="1">
      <alignment horizontal="left"/>
    </xf>
    <xf numFmtId="200" fontId="3" fillId="3" borderId="7" xfId="3" applyNumberFormat="1" applyFont="1" applyFill="1" applyBorder="1" applyProtection="1">
      <protection locked="0"/>
    </xf>
    <xf numFmtId="200" fontId="8" fillId="2" borderId="0" xfId="3" applyNumberFormat="1" applyFont="1" applyFill="1" applyBorder="1" applyAlignment="1">
      <alignment horizontal="center"/>
    </xf>
    <xf numFmtId="200" fontId="8" fillId="2" borderId="0" xfId="0" applyNumberFormat="1" applyFont="1" applyFill="1" applyBorder="1"/>
    <xf numFmtId="0" fontId="0" fillId="2" borderId="0" xfId="0" applyFill="1" applyBorder="1" applyAlignment="1">
      <alignment horizontal="center"/>
    </xf>
    <xf numFmtId="0" fontId="8" fillId="2" borderId="0" xfId="0" applyFont="1" applyFill="1" applyBorder="1" applyAlignment="1"/>
    <xf numFmtId="0" fontId="3" fillId="2" borderId="0" xfId="0" applyFont="1" applyFill="1" applyAlignment="1" applyProtection="1">
      <alignment wrapText="1"/>
      <protection locked="0"/>
    </xf>
    <xf numFmtId="0" fontId="3" fillId="2" borderId="6" xfId="0" applyFont="1" applyFill="1" applyBorder="1" applyAlignment="1">
      <alignment horizontal="left"/>
    </xf>
    <xf numFmtId="0" fontId="2" fillId="2" borderId="6" xfId="0" applyFont="1" applyFill="1" applyBorder="1"/>
    <xf numFmtId="0" fontId="13" fillId="2" borderId="6" xfId="0" applyFont="1" applyFill="1" applyBorder="1"/>
    <xf numFmtId="0" fontId="2" fillId="2" borderId="6" xfId="0" applyFont="1" applyFill="1" applyBorder="1" applyAlignment="1">
      <alignment horizontal="left"/>
    </xf>
    <xf numFmtId="0" fontId="3" fillId="2" borderId="4" xfId="0" applyFont="1" applyFill="1" applyBorder="1"/>
    <xf numFmtId="200" fontId="3" fillId="2" borderId="5" xfId="0" applyNumberFormat="1" applyFont="1" applyFill="1" applyBorder="1"/>
    <xf numFmtId="200" fontId="3" fillId="2" borderId="0" xfId="3" applyNumberFormat="1" applyFont="1" applyFill="1" applyBorder="1" applyProtection="1">
      <protection locked="0"/>
    </xf>
    <xf numFmtId="9" fontId="3" fillId="3" borderId="11" xfId="2" applyFont="1" applyFill="1" applyBorder="1" applyProtection="1">
      <protection locked="0"/>
    </xf>
    <xf numFmtId="9" fontId="3" fillId="3" borderId="11" xfId="0" applyNumberFormat="1" applyFont="1" applyFill="1" applyBorder="1" applyProtection="1">
      <protection locked="0"/>
    </xf>
    <xf numFmtId="200" fontId="8" fillId="2" borderId="11" xfId="3" applyNumberFormat="1" applyFont="1" applyFill="1" applyBorder="1"/>
    <xf numFmtId="0" fontId="10" fillId="2" borderId="9" xfId="0" applyFont="1" applyFill="1" applyBorder="1"/>
    <xf numFmtId="0" fontId="10" fillId="2" borderId="12" xfId="0" applyFont="1" applyFill="1" applyBorder="1"/>
    <xf numFmtId="0" fontId="14" fillId="2" borderId="6" xfId="1" applyFill="1" applyBorder="1" applyAlignment="1">
      <alignment vertical="center"/>
    </xf>
    <xf numFmtId="0" fontId="14" fillId="2" borderId="0" xfId="1" applyFill="1" applyBorder="1" applyAlignment="1">
      <alignment vertical="center"/>
    </xf>
    <xf numFmtId="0" fontId="3" fillId="2" borderId="6" xfId="1" applyFont="1" applyFill="1" applyBorder="1" applyAlignment="1">
      <alignment vertical="center"/>
    </xf>
    <xf numFmtId="0" fontId="3" fillId="2" borderId="0" xfId="1" applyFont="1" applyFill="1" applyBorder="1" applyAlignment="1">
      <alignment vertical="center"/>
    </xf>
    <xf numFmtId="0" fontId="2" fillId="2" borderId="0" xfId="1" applyFont="1" applyFill="1" applyBorder="1" applyAlignment="1">
      <alignment vertical="center"/>
    </xf>
    <xf numFmtId="0" fontId="3" fillId="2" borderId="11" xfId="1" applyFont="1" applyFill="1" applyBorder="1" applyAlignment="1">
      <alignment horizontal="center" vertical="center" wrapText="1"/>
    </xf>
    <xf numFmtId="0" fontId="16" fillId="2" borderId="6" xfId="1" applyFont="1" applyFill="1" applyBorder="1" applyAlignment="1">
      <alignment vertical="center"/>
    </xf>
    <xf numFmtId="0" fontId="16" fillId="2" borderId="0" xfId="1" applyFont="1" applyFill="1" applyBorder="1" applyAlignment="1">
      <alignment vertical="center"/>
    </xf>
    <xf numFmtId="200" fontId="3" fillId="2" borderId="0" xfId="3" applyNumberFormat="1" applyFont="1" applyFill="1" applyBorder="1" applyAlignment="1">
      <alignment vertical="center"/>
    </xf>
    <xf numFmtId="200" fontId="3" fillId="2" borderId="0" xfId="3" applyNumberFormat="1" applyFont="1" applyFill="1" applyBorder="1" applyAlignment="1" applyProtection="1">
      <alignment vertical="center"/>
      <protection locked="0"/>
    </xf>
    <xf numFmtId="190" fontId="2" fillId="2" borderId="0" xfId="2" applyNumberFormat="1" applyFont="1" applyFill="1" applyBorder="1"/>
    <xf numFmtId="200" fontId="3" fillId="4" borderId="7" xfId="3" applyNumberFormat="1" applyFont="1" applyFill="1" applyBorder="1" applyAlignment="1" applyProtection="1">
      <alignment vertical="center"/>
      <protection locked="0"/>
    </xf>
    <xf numFmtId="210" fontId="3" fillId="3" borderId="7" xfId="3" applyNumberFormat="1" applyFont="1" applyFill="1" applyBorder="1" applyAlignment="1" applyProtection="1">
      <alignment vertical="center"/>
      <protection locked="0"/>
    </xf>
    <xf numFmtId="0" fontId="15" fillId="2" borderId="8" xfId="1" applyFont="1" applyFill="1" applyBorder="1" applyAlignment="1">
      <alignment horizontal="center" vertical="center" wrapText="1"/>
    </xf>
    <xf numFmtId="200" fontId="3" fillId="2" borderId="14" xfId="3" applyNumberFormat="1" applyFont="1" applyFill="1" applyBorder="1" applyAlignment="1" applyProtection="1">
      <alignment vertical="center"/>
    </xf>
    <xf numFmtId="200" fontId="3" fillId="2" borderId="13" xfId="3" applyNumberFormat="1" applyFont="1" applyFill="1" applyBorder="1" applyAlignment="1" applyProtection="1">
      <alignment vertical="center"/>
    </xf>
    <xf numFmtId="200" fontId="3" fillId="2" borderId="7" xfId="3" applyNumberFormat="1" applyFont="1" applyFill="1" applyBorder="1" applyAlignment="1" applyProtection="1">
      <alignment vertical="center"/>
    </xf>
    <xf numFmtId="0" fontId="3" fillId="2" borderId="2" xfId="0" applyFont="1" applyFill="1" applyBorder="1" applyAlignment="1" applyProtection="1">
      <alignment horizontal="right"/>
    </xf>
    <xf numFmtId="183" fontId="3" fillId="2" borderId="14" xfId="3" applyFont="1" applyFill="1" applyBorder="1" applyAlignment="1" applyProtection="1">
      <alignment horizontal="center" vertical="center"/>
    </xf>
    <xf numFmtId="183" fontId="3" fillId="2" borderId="13" xfId="3" applyFont="1" applyFill="1" applyBorder="1" applyAlignment="1" applyProtection="1">
      <alignment horizontal="center" vertical="center"/>
    </xf>
    <xf numFmtId="200" fontId="3" fillId="2" borderId="11" xfId="3" applyNumberFormat="1" applyFont="1" applyFill="1" applyBorder="1" applyProtection="1"/>
    <xf numFmtId="200" fontId="3" fillId="2" borderId="11" xfId="0" applyNumberFormat="1" applyFont="1" applyFill="1" applyBorder="1" applyProtection="1"/>
    <xf numFmtId="190" fontId="3" fillId="2" borderId="11" xfId="0" applyNumberFormat="1" applyFont="1" applyFill="1" applyBorder="1" applyProtection="1"/>
    <xf numFmtId="200" fontId="8" fillId="2" borderId="11" xfId="3" applyNumberFormat="1" applyFont="1" applyFill="1" applyBorder="1" applyProtection="1"/>
    <xf numFmtId="0" fontId="3" fillId="3" borderId="7" xfId="0" applyFont="1" applyFill="1" applyBorder="1" applyAlignment="1" applyProtection="1">
      <alignment horizontal="center"/>
      <protection locked="0"/>
    </xf>
    <xf numFmtId="0" fontId="3" fillId="3" borderId="7" xfId="0" applyFont="1" applyFill="1" applyBorder="1" applyAlignment="1" applyProtection="1">
      <alignment horizontal="center" wrapText="1"/>
      <protection locked="0"/>
    </xf>
    <xf numFmtId="190" fontId="3" fillId="3" borderId="7" xfId="0" applyNumberFormat="1" applyFont="1" applyFill="1" applyBorder="1" applyProtection="1">
      <protection locked="0"/>
    </xf>
    <xf numFmtId="0" fontId="3" fillId="2" borderId="10" xfId="0" applyFont="1" applyFill="1" applyBorder="1" applyProtection="1"/>
    <xf numFmtId="0" fontId="3" fillId="2" borderId="6" xfId="0" applyFont="1" applyFill="1" applyBorder="1" applyAlignment="1" applyProtection="1">
      <alignment horizontal="left"/>
    </xf>
    <xf numFmtId="0" fontId="0" fillId="2" borderId="0" xfId="0" applyFill="1" applyBorder="1" applyAlignment="1" applyProtection="1">
      <alignment horizontal="center"/>
    </xf>
    <xf numFmtId="0" fontId="3" fillId="2" borderId="11" xfId="0" applyFont="1" applyFill="1" applyBorder="1" applyProtection="1"/>
    <xf numFmtId="0" fontId="3" fillId="2" borderId="6" xfId="0" applyFont="1" applyFill="1" applyBorder="1" applyProtection="1"/>
    <xf numFmtId="0" fontId="3" fillId="2" borderId="0" xfId="0" applyFont="1" applyFill="1" applyBorder="1" applyProtection="1"/>
    <xf numFmtId="0" fontId="0" fillId="2" borderId="11" xfId="0" applyFill="1" applyBorder="1" applyProtection="1"/>
    <xf numFmtId="0" fontId="4" fillId="2" borderId="6" xfId="0" applyFont="1" applyFill="1" applyBorder="1" applyProtection="1"/>
    <xf numFmtId="200" fontId="3" fillId="2" borderId="0" xfId="3" applyNumberFormat="1" applyFont="1" applyFill="1" applyBorder="1" applyProtection="1"/>
    <xf numFmtId="200" fontId="3" fillId="2" borderId="0" xfId="0" applyNumberFormat="1" applyFont="1" applyFill="1" applyBorder="1" applyProtection="1"/>
    <xf numFmtId="0" fontId="2" fillId="2" borderId="6" xfId="0" applyFont="1" applyFill="1" applyBorder="1" applyProtection="1"/>
    <xf numFmtId="200" fontId="2" fillId="2" borderId="0" xfId="0" applyNumberFormat="1" applyFont="1" applyFill="1" applyBorder="1" applyProtection="1"/>
    <xf numFmtId="0" fontId="3" fillId="2" borderId="4" xfId="0" applyFont="1" applyFill="1" applyBorder="1" applyProtection="1"/>
    <xf numFmtId="200" fontId="3" fillId="2" borderId="5" xfId="0" applyNumberFormat="1" applyFont="1" applyFill="1" applyBorder="1" applyProtection="1"/>
    <xf numFmtId="0" fontId="13" fillId="2" borderId="6" xfId="0" applyFont="1" applyFill="1" applyBorder="1" applyProtection="1"/>
    <xf numFmtId="0" fontId="2" fillId="2" borderId="6" xfId="0" applyFont="1" applyFill="1" applyBorder="1" applyAlignment="1" applyProtection="1">
      <alignment horizontal="left"/>
    </xf>
    <xf numFmtId="190" fontId="2" fillId="2" borderId="0" xfId="2" applyNumberFormat="1" applyFont="1" applyFill="1" applyBorder="1" applyProtection="1"/>
    <xf numFmtId="0" fontId="3" fillId="2" borderId="9" xfId="0" applyFont="1" applyFill="1" applyBorder="1" applyProtection="1"/>
    <xf numFmtId="0" fontId="3" fillId="2" borderId="8" xfId="0" applyFont="1" applyFill="1" applyBorder="1" applyProtection="1"/>
    <xf numFmtId="0" fontId="3" fillId="2" borderId="12" xfId="0" applyFont="1" applyFill="1" applyBorder="1" applyProtection="1"/>
    <xf numFmtId="0" fontId="0" fillId="3" borderId="0" xfId="0" applyFill="1" applyProtection="1">
      <protection locked="0"/>
    </xf>
    <xf numFmtId="0" fontId="8" fillId="2" borderId="6" xfId="0" applyFont="1" applyFill="1" applyBorder="1"/>
    <xf numFmtId="0" fontId="8" fillId="2" borderId="6" xfId="0" applyFont="1" applyFill="1" applyBorder="1" applyAlignment="1"/>
    <xf numFmtId="0" fontId="15" fillId="2" borderId="0" xfId="1" applyFont="1" applyFill="1" applyBorder="1" applyAlignment="1">
      <alignment horizontal="center" vertical="center" wrapText="1"/>
    </xf>
    <xf numFmtId="190" fontId="3" fillId="2" borderId="0" xfId="2" applyNumberFormat="1" applyFont="1" applyFill="1" applyBorder="1" applyAlignment="1">
      <alignment horizontal="center" vertical="center"/>
    </xf>
    <xf numFmtId="183" fontId="3" fillId="2" borderId="0" xfId="3" applyFont="1" applyFill="1" applyBorder="1" applyAlignment="1" applyProtection="1">
      <alignment horizontal="center" vertical="center"/>
    </xf>
    <xf numFmtId="0" fontId="3" fillId="2" borderId="0" xfId="0" applyFont="1" applyFill="1" applyBorder="1" applyAlignment="1" applyProtection="1">
      <alignment horizontal="right"/>
    </xf>
    <xf numFmtId="0" fontId="0" fillId="2" borderId="13" xfId="0" applyFill="1" applyBorder="1"/>
    <xf numFmtId="0" fontId="15" fillId="2" borderId="6" xfId="0" applyFont="1" applyFill="1" applyBorder="1" applyAlignment="1">
      <alignment horizontal="center"/>
    </xf>
    <xf numFmtId="0" fontId="0" fillId="2" borderId="4" xfId="0" applyFill="1" applyBorder="1"/>
    <xf numFmtId="190" fontId="3" fillId="2" borderId="5" xfId="2" applyNumberFormat="1" applyFont="1" applyFill="1" applyBorder="1" applyAlignment="1">
      <alignment horizontal="center" vertical="center"/>
    </xf>
    <xf numFmtId="0" fontId="3" fillId="2" borderId="8" xfId="1" applyFont="1" applyFill="1" applyBorder="1" applyAlignment="1">
      <alignment horizontal="center" vertical="center" wrapText="1"/>
    </xf>
    <xf numFmtId="210" fontId="3" fillId="2" borderId="0" xfId="3" applyNumberFormat="1" applyFont="1" applyFill="1" applyBorder="1" applyAlignment="1" applyProtection="1">
      <alignment vertical="center"/>
      <protection locked="0"/>
    </xf>
    <xf numFmtId="0" fontId="0" fillId="2" borderId="0" xfId="0" applyFill="1" applyBorder="1" applyProtection="1">
      <protection locked="0"/>
    </xf>
    <xf numFmtId="200" fontId="3" fillId="2" borderId="0" xfId="0" applyNumberFormat="1" applyFont="1" applyFill="1" applyBorder="1" applyProtection="1">
      <protection locked="0"/>
    </xf>
    <xf numFmtId="200" fontId="3" fillId="3" borderId="7" xfId="3" applyNumberFormat="1" applyFont="1" applyFill="1" applyBorder="1"/>
    <xf numFmtId="200" fontId="3" fillId="2" borderId="7" xfId="3" applyNumberFormat="1" applyFont="1" applyFill="1" applyBorder="1" applyProtection="1">
      <protection locked="0"/>
    </xf>
    <xf numFmtId="9" fontId="3" fillId="2" borderId="0" xfId="2" applyFont="1" applyFill="1" applyBorder="1" applyProtection="1">
      <protection locked="0"/>
    </xf>
    <xf numFmtId="0" fontId="7" fillId="2" borderId="0" xfId="0" applyFont="1" applyFill="1" applyBorder="1" applyProtection="1">
      <protection locked="0"/>
    </xf>
    <xf numFmtId="190" fontId="3" fillId="2" borderId="0" xfId="0" applyNumberFormat="1" applyFont="1" applyFill="1" applyBorder="1" applyProtection="1">
      <protection locked="0"/>
    </xf>
    <xf numFmtId="0" fontId="3" fillId="2" borderId="0" xfId="0" applyFont="1" applyFill="1" applyBorder="1" applyProtection="1">
      <protection locked="0"/>
    </xf>
    <xf numFmtId="0" fontId="8" fillId="2" borderId="6" xfId="0" applyFont="1" applyFill="1" applyBorder="1" applyAlignment="1" applyProtection="1">
      <alignment horizontal="left" wrapText="1"/>
      <protection locked="0"/>
    </xf>
    <xf numFmtId="0" fontId="8" fillId="2" borderId="0" xfId="0" applyFont="1" applyFill="1" applyBorder="1" applyAlignment="1" applyProtection="1">
      <alignment horizontal="left" wrapText="1"/>
      <protection locked="0"/>
    </xf>
    <xf numFmtId="0" fontId="8" fillId="2" borderId="6" xfId="0" applyFont="1" applyFill="1" applyBorder="1" applyAlignment="1" applyProtection="1">
      <alignment horizontal="left"/>
      <protection locked="0"/>
    </xf>
    <xf numFmtId="0" fontId="8" fillId="2" borderId="0" xfId="0" applyFont="1" applyFill="1" applyBorder="1" applyAlignment="1" applyProtection="1">
      <alignment horizontal="left"/>
      <protection locked="0"/>
    </xf>
    <xf numFmtId="200" fontId="8" fillId="2" borderId="0" xfId="3" applyNumberFormat="1" applyFont="1" applyFill="1" applyBorder="1" applyAlignment="1" applyProtection="1">
      <alignment horizontal="center"/>
      <protection locked="0"/>
    </xf>
    <xf numFmtId="0" fontId="0" fillId="2" borderId="11" xfId="0" applyFill="1" applyBorder="1" applyProtection="1">
      <protection locked="0"/>
    </xf>
    <xf numFmtId="0" fontId="3" fillId="2" borderId="1" xfId="0" applyFont="1" applyFill="1" applyBorder="1" applyAlignment="1">
      <alignment horizontal="center" wrapText="1"/>
    </xf>
    <xf numFmtId="200" fontId="3" fillId="4" borderId="7" xfId="3" applyNumberFormat="1" applyFont="1" applyFill="1" applyBorder="1" applyAlignment="1" applyProtection="1">
      <alignment vertical="center"/>
    </xf>
    <xf numFmtId="0" fontId="3" fillId="2" borderId="6" xfId="0" applyFont="1" applyFill="1" applyBorder="1" applyAlignment="1">
      <alignment horizontal="right"/>
    </xf>
    <xf numFmtId="0" fontId="0" fillId="0" borderId="0" xfId="0" applyBorder="1" applyAlignment="1"/>
    <xf numFmtId="0" fontId="15" fillId="2" borderId="4" xfId="1" applyFont="1" applyFill="1" applyBorder="1" applyAlignment="1">
      <alignment horizontal="center" vertical="center"/>
    </xf>
    <xf numFmtId="0" fontId="15" fillId="2" borderId="5" xfId="1" applyFont="1" applyFill="1" applyBorder="1" applyAlignment="1">
      <alignment horizontal="center" vertical="center"/>
    </xf>
    <xf numFmtId="0" fontId="15" fillId="2" borderId="10" xfId="1" applyFont="1" applyFill="1" applyBorder="1" applyAlignment="1">
      <alignment horizontal="center" vertical="center"/>
    </xf>
    <xf numFmtId="0" fontId="15" fillId="2" borderId="6" xfId="1" applyFont="1" applyFill="1" applyBorder="1" applyAlignment="1">
      <alignment horizontal="center" vertical="center"/>
    </xf>
    <xf numFmtId="0" fontId="15" fillId="2" borderId="0" xfId="1" applyFont="1" applyFill="1" applyBorder="1" applyAlignment="1">
      <alignment horizontal="center" vertical="center"/>
    </xf>
    <xf numFmtId="0" fontId="15" fillId="2" borderId="11" xfId="1" applyFont="1" applyFill="1" applyBorder="1" applyAlignment="1">
      <alignment horizontal="center" vertical="center"/>
    </xf>
    <xf numFmtId="0" fontId="15" fillId="2" borderId="9" xfId="1" applyFont="1" applyFill="1" applyBorder="1" applyAlignment="1">
      <alignment horizontal="center" vertical="center"/>
    </xf>
    <xf numFmtId="0" fontId="15" fillId="2" borderId="8" xfId="1" applyFont="1" applyFill="1" applyBorder="1" applyAlignment="1">
      <alignment horizontal="center" vertical="center"/>
    </xf>
    <xf numFmtId="0" fontId="15" fillId="2" borderId="12" xfId="1" applyFont="1" applyFill="1" applyBorder="1" applyAlignment="1">
      <alignment horizontal="center" vertical="center"/>
    </xf>
    <xf numFmtId="0" fontId="15" fillId="2" borderId="6"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15" fillId="2" borderId="9" xfId="1" applyFont="1" applyFill="1" applyBorder="1" applyAlignment="1">
      <alignment horizontal="center" vertical="center" wrapText="1"/>
    </xf>
    <xf numFmtId="0" fontId="15" fillId="2" borderId="8" xfId="1" applyFont="1" applyFill="1" applyBorder="1" applyAlignment="1">
      <alignment horizontal="center" vertical="center" wrapText="1"/>
    </xf>
    <xf numFmtId="0" fontId="15" fillId="2" borderId="12" xfId="1" applyFont="1" applyFill="1" applyBorder="1" applyAlignment="1">
      <alignment horizontal="center" vertical="center" wrapText="1"/>
    </xf>
    <xf numFmtId="0" fontId="15" fillId="2" borderId="15" xfId="1" applyFont="1" applyFill="1" applyBorder="1" applyAlignment="1">
      <alignment horizontal="center" vertical="center" wrapText="1"/>
    </xf>
    <xf numFmtId="0" fontId="15" fillId="2" borderId="13" xfId="1" applyFont="1" applyFill="1" applyBorder="1" applyAlignment="1">
      <alignment horizontal="center" vertical="center" wrapText="1"/>
    </xf>
    <xf numFmtId="0" fontId="15" fillId="2" borderId="16" xfId="1" applyFont="1" applyFill="1" applyBorder="1" applyAlignment="1">
      <alignment horizontal="center" vertical="center" wrapText="1"/>
    </xf>
    <xf numFmtId="0" fontId="3" fillId="2" borderId="6" xfId="1" applyFont="1" applyFill="1" applyBorder="1" applyAlignment="1">
      <alignment horizontal="right" vertical="center"/>
    </xf>
    <xf numFmtId="0" fontId="0" fillId="0" borderId="0" xfId="0" applyBorder="1" applyAlignment="1">
      <alignment vertical="center"/>
    </xf>
    <xf numFmtId="0" fontId="3" fillId="2" borderId="6" xfId="0" applyFont="1" applyFill="1" applyBorder="1" applyAlignment="1">
      <alignment horizontal="right" vertical="center" wrapText="1"/>
    </xf>
    <xf numFmtId="0" fontId="0" fillId="0" borderId="0" xfId="0" applyBorder="1" applyAlignment="1">
      <alignment horizontal="right" vertical="center" wrapText="1"/>
    </xf>
    <xf numFmtId="0" fontId="0" fillId="0" borderId="11" xfId="0" applyBorder="1" applyAlignment="1">
      <alignment horizontal="right" vertical="center" wrapText="1"/>
    </xf>
    <xf numFmtId="0" fontId="13" fillId="2" borderId="6" xfId="1" applyFont="1" applyFill="1" applyBorder="1" applyAlignment="1">
      <alignment horizontal="center" vertical="center"/>
    </xf>
    <xf numFmtId="0" fontId="13" fillId="2" borderId="0" xfId="1" applyFont="1" applyFill="1" applyBorder="1" applyAlignment="1">
      <alignment horizontal="center" vertical="center"/>
    </xf>
    <xf numFmtId="0" fontId="15" fillId="2" borderId="1" xfId="1" applyFont="1" applyFill="1" applyBorder="1" applyAlignment="1">
      <alignment horizontal="center" vertical="center"/>
    </xf>
    <xf numFmtId="0" fontId="15" fillId="2" borderId="3" xfId="1" applyFont="1" applyFill="1" applyBorder="1" applyAlignment="1">
      <alignment horizontal="center" vertical="center"/>
    </xf>
    <xf numFmtId="0" fontId="3" fillId="2" borderId="6" xfId="1" applyFont="1" applyFill="1" applyBorder="1" applyAlignment="1">
      <alignment horizontal="right" vertical="center" wrapText="1"/>
    </xf>
    <xf numFmtId="0" fontId="0" fillId="0" borderId="0" xfId="0" applyBorder="1" applyAlignment="1">
      <alignment vertical="center" wrapText="1"/>
    </xf>
    <xf numFmtId="0" fontId="0" fillId="0" borderId="11" xfId="0" applyBorder="1" applyAlignment="1">
      <alignment vertical="center" wrapText="1"/>
    </xf>
    <xf numFmtId="0" fontId="18" fillId="2" borderId="4" xfId="0" applyFont="1" applyFill="1" applyBorder="1" applyAlignment="1">
      <alignment horizontal="center"/>
    </xf>
    <xf numFmtId="0" fontId="0" fillId="0" borderId="10" xfId="0" applyBorder="1" applyAlignment="1">
      <alignment horizontal="center"/>
    </xf>
    <xf numFmtId="9" fontId="3" fillId="3" borderId="4" xfId="0" applyNumberFormat="1" applyFont="1" applyFill="1" applyBorder="1" applyAlignment="1" applyProtection="1">
      <alignment horizontal="left" wrapText="1"/>
      <protection locked="0"/>
    </xf>
    <xf numFmtId="9" fontId="3" fillId="3" borderId="10" xfId="0" applyNumberFormat="1" applyFont="1" applyFill="1" applyBorder="1" applyAlignment="1" applyProtection="1">
      <alignment horizontal="left" wrapText="1"/>
      <protection locked="0"/>
    </xf>
    <xf numFmtId="9" fontId="3" fillId="3" borderId="9" xfId="0" applyNumberFormat="1" applyFont="1" applyFill="1" applyBorder="1" applyAlignment="1" applyProtection="1">
      <alignment horizontal="left" wrapText="1"/>
      <protection locked="0"/>
    </xf>
    <xf numFmtId="9" fontId="3" fillId="3" borderId="12" xfId="0" applyNumberFormat="1" applyFont="1" applyFill="1" applyBorder="1" applyAlignment="1" applyProtection="1">
      <alignment horizontal="left" wrapText="1"/>
      <protection locked="0"/>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2" xfId="0" applyFont="1" applyFill="1" applyBorder="1" applyAlignment="1">
      <alignment horizontal="center"/>
    </xf>
    <xf numFmtId="0" fontId="4" fillId="2" borderId="0" xfId="0" applyFont="1" applyFill="1" applyBorder="1" applyAlignment="1">
      <alignment horizontal="center"/>
    </xf>
    <xf numFmtId="0" fontId="0" fillId="0" borderId="3" xfId="0" applyBorder="1" applyAlignment="1">
      <alignment horizontal="center"/>
    </xf>
    <xf numFmtId="0" fontId="0" fillId="0" borderId="2" xfId="0" applyBorder="1" applyAlignment="1">
      <alignment horizontal="center"/>
    </xf>
    <xf numFmtId="9" fontId="3" fillId="3" borderId="4" xfId="0" applyNumberFormat="1" applyFont="1" applyFill="1" applyBorder="1" applyAlignment="1">
      <alignment horizontal="left" wrapText="1"/>
    </xf>
    <xf numFmtId="9" fontId="3" fillId="3" borderId="10" xfId="0" applyNumberFormat="1" applyFont="1" applyFill="1" applyBorder="1" applyAlignment="1">
      <alignment horizontal="left" wrapText="1"/>
    </xf>
    <xf numFmtId="9" fontId="3" fillId="3" borderId="9" xfId="0" applyNumberFormat="1" applyFont="1" applyFill="1" applyBorder="1" applyAlignment="1">
      <alignment horizontal="left" wrapText="1"/>
    </xf>
    <xf numFmtId="9" fontId="3" fillId="3" borderId="12" xfId="0" applyNumberFormat="1" applyFont="1" applyFill="1" applyBorder="1" applyAlignment="1">
      <alignment horizontal="left" wrapText="1"/>
    </xf>
    <xf numFmtId="0" fontId="13" fillId="2" borderId="0" xfId="0" applyFont="1" applyFill="1" applyBorder="1" applyAlignment="1">
      <alignment horizontal="center"/>
    </xf>
    <xf numFmtId="0" fontId="2" fillId="2" borderId="9" xfId="0" applyFont="1" applyFill="1" applyBorder="1" applyAlignment="1">
      <alignment horizontal="center"/>
    </xf>
    <xf numFmtId="0" fontId="0" fillId="0" borderId="8" xfId="0" applyBorder="1" applyAlignment="1"/>
    <xf numFmtId="0" fontId="2" fillId="0" borderId="9" xfId="0" applyFont="1" applyBorder="1" applyAlignment="1">
      <alignment horizontal="center"/>
    </xf>
    <xf numFmtId="0" fontId="13" fillId="2" borderId="11" xfId="0" applyFont="1" applyFill="1" applyBorder="1" applyAlignment="1">
      <alignment horizontal="center"/>
    </xf>
    <xf numFmtId="0" fontId="4" fillId="2" borderId="11" xfId="0" applyFont="1" applyFill="1" applyBorder="1" applyAlignment="1">
      <alignment horizontal="center"/>
    </xf>
    <xf numFmtId="0" fontId="2" fillId="2" borderId="8" xfId="0" applyFont="1" applyFill="1" applyBorder="1" applyAlignment="1">
      <alignment horizontal="center"/>
    </xf>
    <xf numFmtId="0" fontId="2" fillId="0" borderId="8" xfId="0" applyFont="1" applyBorder="1" applyAlignment="1">
      <alignment horizontal="center"/>
    </xf>
    <xf numFmtId="0" fontId="27" fillId="0" borderId="3" xfId="0" applyFont="1" applyBorder="1" applyAlignment="1">
      <alignment horizontal="center"/>
    </xf>
    <xf numFmtId="0" fontId="27" fillId="0" borderId="2" xfId="0" applyFont="1" applyBorder="1" applyAlignment="1">
      <alignment horizontal="center"/>
    </xf>
    <xf numFmtId="0" fontId="8" fillId="2" borderId="0" xfId="0" applyFont="1" applyFill="1" applyBorder="1" applyAlignment="1">
      <alignment horizontal="left" wrapText="1"/>
    </xf>
    <xf numFmtId="0" fontId="0" fillId="2" borderId="0" xfId="0" applyFill="1" applyBorder="1" applyAlignment="1">
      <alignment horizontal="left" wrapText="1"/>
    </xf>
    <xf numFmtId="0" fontId="2" fillId="2" borderId="0" xfId="0" applyFont="1" applyFill="1" applyBorder="1" applyAlignment="1">
      <alignment horizontal="center"/>
    </xf>
    <xf numFmtId="0" fontId="19" fillId="2" borderId="0" xfId="0" applyFont="1" applyFill="1" applyBorder="1" applyAlignment="1">
      <alignment horizontal="center"/>
    </xf>
    <xf numFmtId="0" fontId="28" fillId="2" borderId="0" xfId="0" applyFont="1" applyFill="1" applyBorder="1" applyAlignment="1">
      <alignment horizontal="left" vertical="top" wrapText="1"/>
    </xf>
    <xf numFmtId="0" fontId="0" fillId="0" borderId="8" xfId="0" applyBorder="1" applyAlignment="1">
      <alignment horizontal="center"/>
    </xf>
    <xf numFmtId="0" fontId="3" fillId="3" borderId="1" xfId="0" applyFont="1" applyFill="1" applyBorder="1" applyAlignment="1">
      <alignment horizontal="left"/>
    </xf>
    <xf numFmtId="0" fontId="3" fillId="3" borderId="2" xfId="0" applyFont="1" applyFill="1" applyBorder="1" applyAlignment="1">
      <alignment horizontal="left"/>
    </xf>
    <xf numFmtId="0" fontId="0" fillId="0" borderId="0" xfId="0" applyBorder="1" applyAlignment="1">
      <alignment horizontal="center"/>
    </xf>
    <xf numFmtId="0" fontId="2" fillId="2" borderId="5" xfId="0" applyFont="1" applyFill="1" applyBorder="1" applyAlignment="1">
      <alignment horizontal="center"/>
    </xf>
    <xf numFmtId="0" fontId="0" fillId="2" borderId="5" xfId="0" applyFill="1" applyBorder="1" applyAlignment="1">
      <alignment horizontal="center"/>
    </xf>
    <xf numFmtId="0" fontId="19" fillId="0" borderId="8" xfId="0" applyFont="1" applyBorder="1" applyAlignment="1">
      <alignment horizontal="center"/>
    </xf>
    <xf numFmtId="0" fontId="22" fillId="2" borderId="6" xfId="0" applyFont="1" applyFill="1" applyBorder="1" applyAlignment="1">
      <alignment horizontal="center" wrapText="1"/>
    </xf>
    <xf numFmtId="0" fontId="21" fillId="2" borderId="0" xfId="0" applyFont="1" applyFill="1" applyBorder="1" applyAlignment="1">
      <alignment horizontal="center" wrapText="1"/>
    </xf>
    <xf numFmtId="0" fontId="21" fillId="2" borderId="11" xfId="0" applyFont="1" applyFill="1" applyBorder="1" applyAlignment="1">
      <alignment horizontal="center" wrapText="1"/>
    </xf>
    <xf numFmtId="0" fontId="21" fillId="2" borderId="4" xfId="0" applyFont="1" applyFill="1" applyBorder="1" applyAlignment="1">
      <alignment horizontal="center"/>
    </xf>
    <xf numFmtId="0" fontId="21" fillId="2" borderId="5" xfId="0" applyFont="1" applyFill="1" applyBorder="1" applyAlignment="1">
      <alignment horizontal="center"/>
    </xf>
    <xf numFmtId="0" fontId="21" fillId="2" borderId="10" xfId="0" applyFont="1" applyFill="1" applyBorder="1" applyAlignment="1">
      <alignment horizontal="center"/>
    </xf>
    <xf numFmtId="0" fontId="25" fillId="2" borderId="9" xfId="0" applyFont="1" applyFill="1" applyBorder="1" applyAlignment="1">
      <alignment horizontal="center" wrapText="1"/>
    </xf>
    <xf numFmtId="0" fontId="25" fillId="2" borderId="8" xfId="0" applyFont="1" applyFill="1" applyBorder="1" applyAlignment="1">
      <alignment horizontal="center" wrapText="1"/>
    </xf>
    <xf numFmtId="0" fontId="25" fillId="2" borderId="12" xfId="0" applyFont="1" applyFill="1" applyBorder="1" applyAlignment="1">
      <alignment horizontal="center" wrapText="1"/>
    </xf>
    <xf numFmtId="0" fontId="18" fillId="2" borderId="4" xfId="0" applyFont="1" applyFill="1" applyBorder="1" applyAlignment="1" applyProtection="1">
      <alignment horizontal="center"/>
    </xf>
    <xf numFmtId="0" fontId="0" fillId="2" borderId="5" xfId="0" applyFill="1" applyBorder="1" applyAlignment="1" applyProtection="1">
      <alignment horizontal="center"/>
    </xf>
  </cellXfs>
  <cellStyles count="4">
    <cellStyle name="Normal_Part VI Table - 11 March" xfId="1" xr:uid="{855DD96E-2F77-4AB7-8F6D-453CEA2C1C23}"/>
    <cellStyle name="パーセント" xfId="2" builtinId="5"/>
    <cellStyle name="桁区切り [0.00]" xfId="3" builtinId="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031E4-97E6-4B4D-9689-BFC340368D5C}">
  <sheetPr>
    <pageSetUpPr fitToPage="1"/>
  </sheetPr>
  <dimension ref="A1:L47"/>
  <sheetViews>
    <sheetView tabSelected="1" view="pageBreakPreview" zoomScaleNormal="75" workbookViewId="0">
      <selection activeCell="C12" sqref="C12"/>
    </sheetView>
  </sheetViews>
  <sheetFormatPr defaultRowHeight="15.5" x14ac:dyDescent="0.35"/>
  <cols>
    <col min="1" max="2" width="3.5" customWidth="1"/>
    <col min="3" max="3" width="46.5" customWidth="1"/>
    <col min="4" max="4" width="1.75" customWidth="1"/>
    <col min="5" max="5" width="13.83203125" customWidth="1"/>
    <col min="6" max="6" width="12" customWidth="1"/>
    <col min="7" max="7" width="12.75" customWidth="1"/>
    <col min="8" max="8" width="10.83203125" customWidth="1"/>
    <col min="9" max="9" width="12.75" customWidth="1"/>
    <col min="10" max="10" width="2" customWidth="1"/>
    <col min="11" max="11" width="9.5" bestFit="1" customWidth="1"/>
  </cols>
  <sheetData>
    <row r="1" spans="1:12" ht="18" x14ac:dyDescent="0.35">
      <c r="A1" s="265" t="s">
        <v>211</v>
      </c>
      <c r="B1" s="266"/>
      <c r="C1" s="266"/>
      <c r="D1" s="266"/>
      <c r="E1" s="266"/>
      <c r="F1" s="266"/>
      <c r="G1" s="266"/>
      <c r="H1" s="266"/>
      <c r="I1" s="266"/>
      <c r="J1" s="266"/>
      <c r="K1" s="266"/>
    </row>
    <row r="2" spans="1:12" x14ac:dyDescent="0.35">
      <c r="A2" s="164"/>
      <c r="B2" s="165"/>
      <c r="C2" s="165"/>
      <c r="D2" s="165"/>
      <c r="E2" s="165"/>
      <c r="F2" s="165"/>
      <c r="G2" s="165"/>
      <c r="H2" s="165"/>
      <c r="I2" s="165"/>
      <c r="J2" s="165"/>
      <c r="K2" s="165"/>
    </row>
    <row r="3" spans="1:12" ht="5.25" customHeight="1" x14ac:dyDescent="0.35">
      <c r="A3" s="166"/>
      <c r="B3" s="167"/>
      <c r="C3" s="167"/>
      <c r="D3" s="167"/>
      <c r="E3" s="167"/>
      <c r="F3" s="167"/>
      <c r="G3" s="167"/>
      <c r="H3" s="167"/>
      <c r="I3" s="167"/>
      <c r="J3" s="167"/>
      <c r="K3" s="167"/>
      <c r="L3" s="110"/>
    </row>
    <row r="4" spans="1:12" x14ac:dyDescent="0.35">
      <c r="A4" s="242" t="s">
        <v>42</v>
      </c>
      <c r="B4" s="243"/>
      <c r="C4" s="244"/>
      <c r="D4" s="167"/>
      <c r="E4" s="267" t="s">
        <v>43</v>
      </c>
      <c r="F4" s="268"/>
      <c r="G4" s="268"/>
      <c r="H4" s="268"/>
      <c r="I4" s="268"/>
      <c r="J4" s="268"/>
      <c r="K4" s="268"/>
      <c r="L4" s="110"/>
    </row>
    <row r="5" spans="1:12" ht="15.75" customHeight="1" x14ac:dyDescent="0.35">
      <c r="A5" s="245"/>
      <c r="B5" s="246"/>
      <c r="C5" s="247"/>
      <c r="D5" s="168"/>
      <c r="E5" s="251" t="s">
        <v>44</v>
      </c>
      <c r="F5" s="252"/>
      <c r="G5" s="252"/>
      <c r="H5" s="253"/>
      <c r="I5" s="257" t="s">
        <v>45</v>
      </c>
      <c r="J5" s="214"/>
      <c r="K5" s="105"/>
      <c r="L5" s="110"/>
    </row>
    <row r="6" spans="1:12" x14ac:dyDescent="0.35">
      <c r="A6" s="245"/>
      <c r="B6" s="246"/>
      <c r="C6" s="247"/>
      <c r="D6" s="168"/>
      <c r="E6" s="254"/>
      <c r="F6" s="255"/>
      <c r="G6" s="255"/>
      <c r="H6" s="256"/>
      <c r="I6" s="257"/>
      <c r="J6" s="214"/>
      <c r="K6" s="219" t="s">
        <v>220</v>
      </c>
      <c r="L6" s="110"/>
    </row>
    <row r="7" spans="1:12" ht="15.75" customHeight="1" x14ac:dyDescent="0.35">
      <c r="A7" s="245"/>
      <c r="B7" s="246"/>
      <c r="C7" s="247"/>
      <c r="D7" s="168"/>
      <c r="E7" s="257" t="s">
        <v>222</v>
      </c>
      <c r="F7" s="257" t="s">
        <v>93</v>
      </c>
      <c r="G7" s="259" t="s">
        <v>94</v>
      </c>
      <c r="H7" s="251" t="s">
        <v>95</v>
      </c>
      <c r="I7" s="257"/>
      <c r="J7" s="214"/>
      <c r="K7" s="219" t="s">
        <v>221</v>
      </c>
      <c r="L7" s="110"/>
    </row>
    <row r="8" spans="1:12" ht="30.75" customHeight="1" x14ac:dyDescent="0.35">
      <c r="A8" s="248"/>
      <c r="B8" s="249"/>
      <c r="C8" s="250"/>
      <c r="D8" s="168"/>
      <c r="E8" s="258"/>
      <c r="F8" s="258"/>
      <c r="G8" s="258"/>
      <c r="H8" s="254"/>
      <c r="I8" s="258"/>
      <c r="J8" s="177"/>
      <c r="K8" s="102"/>
      <c r="L8" s="110"/>
    </row>
    <row r="9" spans="1:12" x14ac:dyDescent="0.35">
      <c r="A9" s="166"/>
      <c r="B9" s="167"/>
      <c r="C9" s="167"/>
      <c r="D9" s="167"/>
      <c r="E9" s="10"/>
      <c r="F9" s="10"/>
      <c r="G9" s="10"/>
      <c r="H9" s="10"/>
      <c r="I9" s="169"/>
      <c r="J9" s="10"/>
      <c r="K9" s="220"/>
      <c r="L9" s="110"/>
    </row>
    <row r="10" spans="1:12" x14ac:dyDescent="0.35">
      <c r="A10" s="170" t="s">
        <v>219</v>
      </c>
      <c r="B10" s="171"/>
      <c r="C10" s="167"/>
      <c r="D10" s="167"/>
      <c r="E10" s="10"/>
      <c r="F10" s="10"/>
      <c r="G10" s="10"/>
      <c r="H10" s="10"/>
      <c r="I10" s="169"/>
      <c r="J10" s="10"/>
      <c r="K10" s="218"/>
    </row>
    <row r="11" spans="1:12" ht="16" thickBot="1" x14ac:dyDescent="0.4">
      <c r="A11" s="11" t="s">
        <v>46</v>
      </c>
      <c r="B11" s="14"/>
      <c r="C11" s="12"/>
      <c r="D11" s="167"/>
      <c r="E11" s="78">
        <f>E12+E15+E16+E17</f>
        <v>0</v>
      </c>
      <c r="F11" s="78">
        <f>F12+F15+F16+F17</f>
        <v>0</v>
      </c>
      <c r="G11" s="78">
        <f>G12+G15+G16+G17</f>
        <v>0</v>
      </c>
      <c r="H11" s="78">
        <f>H12+H15+H16+H17</f>
        <v>0</v>
      </c>
      <c r="I11" s="79" t="e">
        <f t="shared" ref="I11:I20" si="0">H11/$H$11</f>
        <v>#DIV/0!</v>
      </c>
      <c r="J11" s="215"/>
      <c r="K11" s="78">
        <f>K12+K15+K16+K17</f>
        <v>0</v>
      </c>
    </row>
    <row r="12" spans="1:12" x14ac:dyDescent="0.35">
      <c r="A12" s="13"/>
      <c r="B12" s="15" t="s">
        <v>47</v>
      </c>
      <c r="C12" s="16"/>
      <c r="D12" s="167"/>
      <c r="E12" s="80">
        <f>SUM(E13:E14)</f>
        <v>0</v>
      </c>
      <c r="F12" s="80">
        <f>SUM(F13:F14)</f>
        <v>0</v>
      </c>
      <c r="G12" s="80">
        <f>SUM(G13:G14)</f>
        <v>0</v>
      </c>
      <c r="H12" s="82">
        <f t="shared" ref="H12:H19" si="1">SUM(E12:G12)</f>
        <v>0</v>
      </c>
      <c r="I12" s="81" t="e">
        <f t="shared" si="0"/>
        <v>#DIV/0!</v>
      </c>
      <c r="J12" s="215"/>
      <c r="K12" s="80">
        <f>SUM(K13:K14)</f>
        <v>0</v>
      </c>
    </row>
    <row r="13" spans="1:12" x14ac:dyDescent="0.35">
      <c r="A13" s="13"/>
      <c r="B13" s="15"/>
      <c r="C13" s="12" t="s">
        <v>269</v>
      </c>
      <c r="D13" s="167"/>
      <c r="E13" s="76"/>
      <c r="F13" s="76"/>
      <c r="G13" s="76"/>
      <c r="H13" s="80">
        <f t="shared" si="1"/>
        <v>0</v>
      </c>
      <c r="I13" s="81" t="e">
        <f t="shared" si="0"/>
        <v>#DIV/0!</v>
      </c>
      <c r="J13" s="215"/>
      <c r="K13" s="76"/>
    </row>
    <row r="14" spans="1:12" x14ac:dyDescent="0.35">
      <c r="A14" s="13"/>
      <c r="B14" s="15"/>
      <c r="C14" s="12" t="s">
        <v>270</v>
      </c>
      <c r="D14" s="167"/>
      <c r="E14" s="76"/>
      <c r="F14" s="76"/>
      <c r="G14" s="76"/>
      <c r="H14" s="80">
        <f t="shared" si="1"/>
        <v>0</v>
      </c>
      <c r="I14" s="81" t="e">
        <f t="shared" si="0"/>
        <v>#DIV/0!</v>
      </c>
      <c r="J14" s="215"/>
      <c r="K14" s="76"/>
    </row>
    <row r="15" spans="1:12" x14ac:dyDescent="0.35">
      <c r="A15" s="13"/>
      <c r="B15" s="15" t="s">
        <v>48</v>
      </c>
      <c r="C15" s="16"/>
      <c r="D15" s="167"/>
      <c r="E15" s="77"/>
      <c r="F15" s="77"/>
      <c r="G15" s="77"/>
      <c r="H15" s="80">
        <f t="shared" si="1"/>
        <v>0</v>
      </c>
      <c r="I15" s="81" t="e">
        <f t="shared" si="0"/>
        <v>#DIV/0!</v>
      </c>
      <c r="J15" s="215"/>
      <c r="K15" s="77"/>
    </row>
    <row r="16" spans="1:12" x14ac:dyDescent="0.35">
      <c r="A16" s="13"/>
      <c r="B16" s="15" t="s">
        <v>51</v>
      </c>
      <c r="C16" s="16"/>
      <c r="D16" s="167"/>
      <c r="E16" s="77"/>
      <c r="F16" s="77"/>
      <c r="G16" s="77"/>
      <c r="H16" s="80">
        <f t="shared" si="1"/>
        <v>0</v>
      </c>
      <c r="I16" s="81" t="e">
        <f t="shared" si="0"/>
        <v>#DIV/0!</v>
      </c>
      <c r="J16" s="215"/>
      <c r="K16" s="77"/>
    </row>
    <row r="17" spans="1:11" x14ac:dyDescent="0.35">
      <c r="A17" s="13"/>
      <c r="B17" s="15" t="s">
        <v>49</v>
      </c>
      <c r="C17" s="16"/>
      <c r="D17" s="167"/>
      <c r="E17" s="80">
        <f>SUM(E18:E20)</f>
        <v>0</v>
      </c>
      <c r="F17" s="80">
        <f>SUM(F18:F20)</f>
        <v>0</v>
      </c>
      <c r="G17" s="80">
        <f>SUM(G18:G20)</f>
        <v>0</v>
      </c>
      <c r="H17" s="80">
        <f t="shared" si="1"/>
        <v>0</v>
      </c>
      <c r="I17" s="81" t="e">
        <f t="shared" si="0"/>
        <v>#DIV/0!</v>
      </c>
      <c r="J17" s="215"/>
      <c r="K17" s="80">
        <f>SUM(K18:K20)</f>
        <v>0</v>
      </c>
    </row>
    <row r="18" spans="1:11" x14ac:dyDescent="0.35">
      <c r="A18" s="13"/>
      <c r="B18" s="15"/>
      <c r="C18" s="12" t="s">
        <v>52</v>
      </c>
      <c r="D18" s="167"/>
      <c r="E18" s="77"/>
      <c r="F18" s="239"/>
      <c r="G18" s="77"/>
      <c r="H18" s="80">
        <f t="shared" si="1"/>
        <v>0</v>
      </c>
      <c r="I18" s="81" t="e">
        <f t="shared" si="0"/>
        <v>#DIV/0!</v>
      </c>
      <c r="J18" s="215"/>
      <c r="K18" s="77"/>
    </row>
    <row r="19" spans="1:11" x14ac:dyDescent="0.35">
      <c r="A19" s="13"/>
      <c r="B19" s="15"/>
      <c r="C19" s="12" t="s">
        <v>321</v>
      </c>
      <c r="D19" s="167"/>
      <c r="E19" s="77"/>
      <c r="F19" s="77"/>
      <c r="G19" s="77"/>
      <c r="H19" s="80">
        <f t="shared" si="1"/>
        <v>0</v>
      </c>
      <c r="I19" s="81" t="e">
        <f t="shared" si="0"/>
        <v>#DIV/0!</v>
      </c>
      <c r="J19" s="215"/>
      <c r="K19" s="77"/>
    </row>
    <row r="20" spans="1:11" x14ac:dyDescent="0.35">
      <c r="A20" s="13"/>
      <c r="B20" s="15"/>
      <c r="C20" s="12" t="s">
        <v>322</v>
      </c>
      <c r="D20" s="167"/>
      <c r="E20" s="77"/>
      <c r="F20" s="77"/>
      <c r="G20" s="77"/>
      <c r="H20" s="80">
        <f>SUM(E20:G20)</f>
        <v>0</v>
      </c>
      <c r="I20" s="81" t="e">
        <f t="shared" si="0"/>
        <v>#DIV/0!</v>
      </c>
      <c r="J20" s="215"/>
      <c r="K20" s="77"/>
    </row>
    <row r="21" spans="1:11" x14ac:dyDescent="0.35">
      <c r="A21" s="166"/>
      <c r="B21" s="167"/>
      <c r="C21" s="167"/>
      <c r="D21" s="167"/>
      <c r="E21" s="173"/>
      <c r="F21" s="173"/>
      <c r="G21" s="173"/>
      <c r="H21" s="172"/>
      <c r="I21" s="221"/>
      <c r="J21" s="221"/>
      <c r="K21" s="221"/>
    </row>
    <row r="22" spans="1:11" x14ac:dyDescent="0.35">
      <c r="A22" s="170" t="s">
        <v>50</v>
      </c>
      <c r="B22" s="171"/>
      <c r="C22" s="167"/>
      <c r="D22" s="167"/>
      <c r="E22" s="10"/>
      <c r="F22" s="10"/>
      <c r="G22" s="10"/>
      <c r="H22" s="10"/>
      <c r="I22" s="222"/>
      <c r="J22" s="10"/>
      <c r="K22" s="10"/>
    </row>
    <row r="23" spans="1:11" ht="16" thickBot="1" x14ac:dyDescent="0.4">
      <c r="A23" s="11" t="s">
        <v>46</v>
      </c>
      <c r="B23" s="14"/>
      <c r="C23" s="12"/>
      <c r="D23" s="167"/>
      <c r="E23" s="178">
        <f>E24+E27+E28+E29</f>
        <v>0</v>
      </c>
      <c r="F23" s="178">
        <f>F24+F27+F28+F29</f>
        <v>0</v>
      </c>
      <c r="G23" s="178">
        <f>G24+G27+G28+G29</f>
        <v>0</v>
      </c>
      <c r="H23" s="178">
        <f>H24+H27+H28+H29</f>
        <v>0</v>
      </c>
      <c r="I23" s="182" t="e">
        <f t="shared" ref="I23:I31" si="2">H23/$H$11</f>
        <v>#DIV/0!</v>
      </c>
      <c r="J23" s="216"/>
      <c r="K23" s="53"/>
    </row>
    <row r="24" spans="1:11" x14ac:dyDescent="0.35">
      <c r="A24" s="13"/>
      <c r="B24" s="15" t="s">
        <v>47</v>
      </c>
      <c r="C24" s="16"/>
      <c r="D24" s="167"/>
      <c r="E24" s="179">
        <f>SUM(E25:E26)</f>
        <v>0</v>
      </c>
      <c r="F24" s="179">
        <f>SUM(F25:F26)</f>
        <v>0</v>
      </c>
      <c r="G24" s="179">
        <f>SUM(G25:G26)</f>
        <v>0</v>
      </c>
      <c r="H24" s="179">
        <f t="shared" ref="H24:H31" si="3">SUM(E24:G24)</f>
        <v>0</v>
      </c>
      <c r="I24" s="183" t="e">
        <f t="shared" si="2"/>
        <v>#DIV/0!</v>
      </c>
      <c r="J24" s="216"/>
      <c r="K24" s="53"/>
    </row>
    <row r="25" spans="1:11" x14ac:dyDescent="0.35">
      <c r="A25" s="13"/>
      <c r="B25" s="15"/>
      <c r="C25" s="12" t="s">
        <v>210</v>
      </c>
      <c r="D25" s="167"/>
      <c r="E25" s="179">
        <f>E12</f>
        <v>0</v>
      </c>
      <c r="F25" s="76"/>
      <c r="G25" s="179">
        <f>G12</f>
        <v>0</v>
      </c>
      <c r="H25" s="180">
        <f>SUM(E25:G25)</f>
        <v>0</v>
      </c>
      <c r="I25" s="183" t="e">
        <f t="shared" si="2"/>
        <v>#DIV/0!</v>
      </c>
      <c r="J25" s="216"/>
      <c r="K25" s="53"/>
    </row>
    <row r="26" spans="1:11" x14ac:dyDescent="0.35">
      <c r="A26" s="13"/>
      <c r="B26" s="15"/>
      <c r="C26" s="12" t="s">
        <v>323</v>
      </c>
      <c r="D26" s="167"/>
      <c r="E26" s="180">
        <f>E20</f>
        <v>0</v>
      </c>
      <c r="F26" s="77"/>
      <c r="G26" s="180">
        <f>G20</f>
        <v>0</v>
      </c>
      <c r="H26" s="180">
        <f>SUM(E26:G26)</f>
        <v>0</v>
      </c>
      <c r="I26" s="183" t="e">
        <f t="shared" si="2"/>
        <v>#DIV/0!</v>
      </c>
      <c r="J26" s="216"/>
      <c r="K26" s="53"/>
    </row>
    <row r="27" spans="1:11" x14ac:dyDescent="0.35">
      <c r="A27" s="13"/>
      <c r="B27" s="15" t="s">
        <v>48</v>
      </c>
      <c r="C27" s="16"/>
      <c r="D27" s="167"/>
      <c r="E27" s="180">
        <f>E15</f>
        <v>0</v>
      </c>
      <c r="F27" s="77"/>
      <c r="G27" s="180">
        <f>G15</f>
        <v>0</v>
      </c>
      <c r="H27" s="180">
        <f t="shared" si="3"/>
        <v>0</v>
      </c>
      <c r="I27" s="183" t="e">
        <f t="shared" si="2"/>
        <v>#DIV/0!</v>
      </c>
      <c r="J27" s="216"/>
      <c r="K27" s="53"/>
    </row>
    <row r="28" spans="1:11" x14ac:dyDescent="0.35">
      <c r="A28" s="13"/>
      <c r="B28" s="15" t="s">
        <v>51</v>
      </c>
      <c r="C28" s="16"/>
      <c r="D28" s="167"/>
      <c r="E28" s="180">
        <f>E16</f>
        <v>0</v>
      </c>
      <c r="F28" s="77"/>
      <c r="G28" s="180">
        <f>G16</f>
        <v>0</v>
      </c>
      <c r="H28" s="180">
        <f t="shared" si="3"/>
        <v>0</v>
      </c>
      <c r="I28" s="183" t="e">
        <f t="shared" si="2"/>
        <v>#DIV/0!</v>
      </c>
      <c r="J28" s="216"/>
      <c r="K28" s="53"/>
    </row>
    <row r="29" spans="1:11" x14ac:dyDescent="0.35">
      <c r="A29" s="13"/>
      <c r="B29" s="15" t="s">
        <v>49</v>
      </c>
      <c r="C29" s="16"/>
      <c r="D29" s="167"/>
      <c r="E29" s="180">
        <f>SUM(E30:E31)</f>
        <v>0</v>
      </c>
      <c r="F29" s="80">
        <f>SUM(F30:F31)</f>
        <v>0</v>
      </c>
      <c r="G29" s="180">
        <f>SUM(G30:G31)</f>
        <v>0</v>
      </c>
      <c r="H29" s="180">
        <f t="shared" si="3"/>
        <v>0</v>
      </c>
      <c r="I29" s="183" t="e">
        <f t="shared" si="2"/>
        <v>#DIV/0!</v>
      </c>
      <c r="J29" s="216"/>
      <c r="K29" s="53"/>
    </row>
    <row r="30" spans="1:11" x14ac:dyDescent="0.35">
      <c r="A30" s="13"/>
      <c r="B30" s="15"/>
      <c r="C30" s="12" t="s">
        <v>52</v>
      </c>
      <c r="D30" s="167"/>
      <c r="E30" s="180">
        <f>E18</f>
        <v>0</v>
      </c>
      <c r="F30" s="175"/>
      <c r="G30" s="180">
        <f>G18</f>
        <v>0</v>
      </c>
      <c r="H30" s="180">
        <f t="shared" si="3"/>
        <v>0</v>
      </c>
      <c r="I30" s="183" t="e">
        <f t="shared" si="2"/>
        <v>#DIV/0!</v>
      </c>
      <c r="J30" s="216"/>
      <c r="K30" s="53"/>
    </row>
    <row r="31" spans="1:11" x14ac:dyDescent="0.35">
      <c r="A31" s="13"/>
      <c r="B31" s="15"/>
      <c r="C31" s="12" t="s">
        <v>209</v>
      </c>
      <c r="D31" s="167"/>
      <c r="E31" s="180">
        <f>E19</f>
        <v>0</v>
      </c>
      <c r="F31" s="77"/>
      <c r="G31" s="180">
        <f>G19</f>
        <v>0</v>
      </c>
      <c r="H31" s="180">
        <f t="shared" si="3"/>
        <v>0</v>
      </c>
      <c r="I31" s="183" t="e">
        <f t="shared" si="2"/>
        <v>#DIV/0!</v>
      </c>
      <c r="J31" s="216"/>
      <c r="K31" s="53"/>
    </row>
    <row r="32" spans="1:11" x14ac:dyDescent="0.35">
      <c r="A32" s="166"/>
      <c r="B32" s="167"/>
      <c r="C32" s="167"/>
      <c r="D32" s="167"/>
      <c r="E32" s="167"/>
      <c r="F32" s="167"/>
      <c r="G32" s="167"/>
      <c r="H32" s="167"/>
      <c r="I32" s="169"/>
      <c r="J32" s="10"/>
      <c r="K32" s="53"/>
    </row>
    <row r="33" spans="1:11" x14ac:dyDescent="0.35">
      <c r="A33" s="269" t="s">
        <v>281</v>
      </c>
      <c r="B33" s="270"/>
      <c r="C33" s="270"/>
      <c r="D33" s="270"/>
      <c r="E33" s="270"/>
      <c r="F33" s="270"/>
      <c r="G33" s="270"/>
      <c r="H33" s="271"/>
      <c r="I33" s="77"/>
      <c r="J33" s="173"/>
      <c r="K33" s="53"/>
    </row>
    <row r="34" spans="1:11" x14ac:dyDescent="0.35">
      <c r="A34" s="260" t="s">
        <v>282</v>
      </c>
      <c r="B34" s="261"/>
      <c r="C34" s="261"/>
      <c r="D34" s="261"/>
      <c r="E34" s="261"/>
      <c r="F34" s="261"/>
      <c r="G34" s="261"/>
      <c r="H34" s="261"/>
      <c r="I34" s="77"/>
      <c r="J34" s="173"/>
      <c r="K34" s="53"/>
    </row>
    <row r="35" spans="1:11" x14ac:dyDescent="0.35">
      <c r="A35" s="262" t="s">
        <v>283</v>
      </c>
      <c r="B35" s="263"/>
      <c r="C35" s="263"/>
      <c r="D35" s="263"/>
      <c r="E35" s="263"/>
      <c r="F35" s="263"/>
      <c r="G35" s="263"/>
      <c r="H35" s="264"/>
      <c r="I35" s="77"/>
      <c r="J35" s="173"/>
      <c r="K35" s="53"/>
    </row>
    <row r="36" spans="1:11" x14ac:dyDescent="0.35">
      <c r="A36" s="240" t="s">
        <v>88</v>
      </c>
      <c r="B36" s="241"/>
      <c r="C36" s="241"/>
      <c r="D36" s="241"/>
      <c r="E36" s="241"/>
      <c r="F36" s="241"/>
      <c r="G36" s="241"/>
      <c r="H36" s="241"/>
      <c r="I36" s="77"/>
      <c r="J36" s="173"/>
      <c r="K36" s="53"/>
    </row>
    <row r="37" spans="1:11" x14ac:dyDescent="0.35">
      <c r="A37" s="240" t="s">
        <v>89</v>
      </c>
      <c r="B37" s="241"/>
      <c r="C37" s="241"/>
      <c r="D37" s="241"/>
      <c r="E37" s="241"/>
      <c r="F37" s="241"/>
      <c r="G37" s="241"/>
      <c r="H37" s="241"/>
      <c r="I37" s="77"/>
      <c r="J37" s="173"/>
      <c r="K37" s="53"/>
    </row>
    <row r="38" spans="1:11" ht="22" customHeight="1" x14ac:dyDescent="0.35">
      <c r="A38" s="240"/>
      <c r="B38" s="241"/>
      <c r="C38" s="241"/>
      <c r="D38" s="241"/>
      <c r="E38" s="241"/>
      <c r="F38" s="241"/>
      <c r="G38" s="241"/>
      <c r="H38" s="241"/>
      <c r="I38" s="181"/>
      <c r="J38" s="173"/>
      <c r="K38" s="53"/>
    </row>
    <row r="39" spans="1:11" x14ac:dyDescent="0.35">
      <c r="A39" s="240" t="s">
        <v>214</v>
      </c>
      <c r="B39" s="241"/>
      <c r="C39" s="241"/>
      <c r="D39" s="241"/>
      <c r="E39" s="241"/>
      <c r="F39" s="241"/>
      <c r="G39" s="241"/>
      <c r="H39" s="241"/>
      <c r="I39" s="176"/>
      <c r="J39" s="217"/>
      <c r="K39" s="53"/>
    </row>
    <row r="40" spans="1:11" x14ac:dyDescent="0.35">
      <c r="A40" s="240" t="s">
        <v>213</v>
      </c>
      <c r="B40" s="241" t="s">
        <v>212</v>
      </c>
      <c r="C40" s="241" t="s">
        <v>212</v>
      </c>
      <c r="D40" s="241" t="s">
        <v>212</v>
      </c>
      <c r="E40" s="241" t="s">
        <v>212</v>
      </c>
      <c r="F40" s="241" t="s">
        <v>212</v>
      </c>
      <c r="G40" s="241" t="s">
        <v>212</v>
      </c>
      <c r="H40" s="241" t="s">
        <v>212</v>
      </c>
      <c r="I40" s="176"/>
      <c r="J40" s="223"/>
      <c r="K40" s="53"/>
    </row>
    <row r="41" spans="1:11" x14ac:dyDescent="0.35">
      <c r="A41" s="102"/>
      <c r="B41" s="27"/>
      <c r="C41" s="103"/>
      <c r="D41" s="103"/>
      <c r="E41" s="103"/>
      <c r="F41" s="103"/>
      <c r="G41" s="103"/>
      <c r="H41" s="103"/>
      <c r="I41" s="104"/>
      <c r="J41" s="27"/>
      <c r="K41" s="53"/>
    </row>
    <row r="42" spans="1:11" ht="18" x14ac:dyDescent="0.4">
      <c r="A42" s="105"/>
      <c r="B42" s="19"/>
      <c r="C42" s="106"/>
      <c r="D42" s="27"/>
      <c r="E42" s="106" t="s">
        <v>57</v>
      </c>
      <c r="F42" s="27"/>
      <c r="G42" s="27"/>
      <c r="H42" s="27"/>
      <c r="I42" s="104"/>
      <c r="J42" s="27"/>
      <c r="K42" s="53"/>
    </row>
    <row r="43" spans="1:11" x14ac:dyDescent="0.35">
      <c r="A43" s="105"/>
      <c r="B43" s="27"/>
      <c r="C43" s="27"/>
      <c r="D43" s="21"/>
      <c r="E43" s="27"/>
      <c r="F43" s="27"/>
      <c r="G43" s="27"/>
      <c r="H43" s="34" t="s">
        <v>53</v>
      </c>
      <c r="I43" s="77"/>
      <c r="J43" s="173"/>
      <c r="K43" s="53"/>
    </row>
    <row r="44" spans="1:11" x14ac:dyDescent="0.35">
      <c r="A44" s="105"/>
      <c r="B44" s="27"/>
      <c r="C44" s="27"/>
      <c r="D44" s="21"/>
      <c r="E44" s="27"/>
      <c r="F44" s="27"/>
      <c r="G44" s="27"/>
      <c r="H44" s="34" t="s">
        <v>54</v>
      </c>
      <c r="I44" s="77"/>
      <c r="J44" s="173"/>
      <c r="K44" s="53"/>
    </row>
    <row r="45" spans="1:11" x14ac:dyDescent="0.35">
      <c r="A45" s="105"/>
      <c r="B45" s="27"/>
      <c r="C45" s="27"/>
      <c r="D45" s="21"/>
      <c r="E45" s="27"/>
      <c r="F45" s="27"/>
      <c r="G45" s="27"/>
      <c r="H45" s="34" t="s">
        <v>55</v>
      </c>
      <c r="I45" s="116"/>
      <c r="J45" s="224"/>
      <c r="K45" s="53"/>
    </row>
    <row r="46" spans="1:11" x14ac:dyDescent="0.35">
      <c r="A46" s="105"/>
      <c r="B46" s="27"/>
      <c r="C46" s="27"/>
      <c r="D46" s="21"/>
      <c r="E46" s="27"/>
      <c r="F46" s="27"/>
      <c r="G46" s="27"/>
      <c r="H46" s="56" t="s">
        <v>56</v>
      </c>
      <c r="I46" s="107">
        <f>SUM(I43:I45)</f>
        <v>0</v>
      </c>
      <c r="J46" s="27"/>
      <c r="K46" s="53"/>
    </row>
    <row r="47" spans="1:11" x14ac:dyDescent="0.35">
      <c r="A47" s="102"/>
      <c r="B47" s="103"/>
      <c r="C47" s="103"/>
      <c r="D47" s="32"/>
      <c r="E47" s="103"/>
      <c r="F47" s="103"/>
      <c r="G47" s="103"/>
      <c r="H47" s="103"/>
      <c r="I47" s="104"/>
      <c r="J47" s="27"/>
      <c r="K47" s="53"/>
    </row>
  </sheetData>
  <sheetProtection sheet="1" objects="1" scenarios="1"/>
  <mergeCells count="17">
    <mergeCell ref="A1:K1"/>
    <mergeCell ref="E4:K4"/>
    <mergeCell ref="A38:H38"/>
    <mergeCell ref="A37:H37"/>
    <mergeCell ref="I5:I8"/>
    <mergeCell ref="A33:H33"/>
    <mergeCell ref="A36:H36"/>
    <mergeCell ref="A39:H39"/>
    <mergeCell ref="A40:H40"/>
    <mergeCell ref="A4:C8"/>
    <mergeCell ref="E5:H6"/>
    <mergeCell ref="E7:E8"/>
    <mergeCell ref="F7:F8"/>
    <mergeCell ref="G7:G8"/>
    <mergeCell ref="H7:H8"/>
    <mergeCell ref="A34:H34"/>
    <mergeCell ref="A35:H35"/>
  </mergeCells>
  <phoneticPr fontId="0" type="noConversion"/>
  <conditionalFormatting sqref="E13:E14 E24:G25 K13:K14">
    <cfRule type="cellIs" priority="1" stopIfTrue="1" operator="lessThan">
      <formula>0</formula>
    </cfRule>
  </conditionalFormatting>
  <dataValidations xWindow="31820" yWindow="99" count="4">
    <dataValidation type="decimal" operator="greaterThanOrEqual" allowBlank="1" showInputMessage="1" showErrorMessage="1" errorTitle="Data input error" error="Only values greater than or equal to zero can be entered in these cells." promptTitle="Data input" prompt="Enter value of greater than or equal to zero." sqref="I43:J44 E18:E21 E13:E16 I33:I38 F21:G21 K18:K20 J33:J39 K13:K16" xr:uid="{7A71461E-A83B-4034-AA82-E8E0F33C4B91}">
      <formula1>0</formula1>
    </dataValidation>
    <dataValidation allowBlank="1" showInputMessage="1" showErrorMessage="1" promptTitle="Data Input" prompt="Undrawn Commitments AFTER credit conversion (using conversion factors specified in Current Accord)" sqref="F31 F25:F28" xr:uid="{0D544312-C454-454F-B263-E52F0E40610F}"/>
    <dataValidation type="decimal" operator="greaterThanOrEqual" allowBlank="1" showInputMessage="1" showErrorMessage="1" errorTitle="Data input error" error="Only values greater than or equal to zero can be entered in these cells." promptTitle="Data input" prompt="Undrawn commitments after credit conversion (using conversion factors specified in IRB foundation approach)_x000a__x000a_Values must be greater than or equal to zero._x000a__x000a_" sqref="F19:F20 F13:F16" xr:uid="{84703454-BCAF-4083-AD90-1A59530E3655}">
      <formula1>0</formula1>
    </dataValidation>
    <dataValidation type="decimal" operator="greaterThanOrEqual" allowBlank="1" showInputMessage="1" showErrorMessage="1" errorTitle="Data input error" error="Only values greater than or equal to zero can be entered in these cells." promptTitle="Data input" prompt="Off-balance sheet items AFTER credit conversion_x000a__x000a_Enter value of greater than or equal to zero." sqref="G18:G20 G13:G16" xr:uid="{3C23E77D-3FC7-4E54-A009-5AE90B960D81}">
      <formula1>0</formula1>
    </dataValidation>
  </dataValidations>
  <pageMargins left="0.75" right="0.75" top="1" bottom="1" header="0.5" footer="0.5"/>
  <pageSetup paperSize="9" scale="62" orientation="portrait"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0002F-42E2-4E33-965B-CFBBB17FE5A3}">
  <dimension ref="A1:G74"/>
  <sheetViews>
    <sheetView view="pageBreakPreview" zoomScale="75" zoomScaleNormal="100" workbookViewId="0">
      <selection activeCell="C12" sqref="C12"/>
    </sheetView>
  </sheetViews>
  <sheetFormatPr defaultColWidth="9" defaultRowHeight="12.75" customHeight="1" x14ac:dyDescent="0.35"/>
  <cols>
    <col min="1" max="1" width="48.75" style="6" customWidth="1"/>
    <col min="2" max="2" width="12.33203125" style="6" customWidth="1"/>
    <col min="3" max="3" width="9.75" style="1" customWidth="1"/>
    <col min="4" max="4" width="7.83203125" style="1" bestFit="1" customWidth="1"/>
    <col min="5" max="5" width="9" style="1"/>
    <col min="6" max="16384" width="9" style="128"/>
  </cols>
  <sheetData>
    <row r="1" spans="1:7" ht="30" x14ac:dyDescent="0.6">
      <c r="A1" s="319" t="s">
        <v>166</v>
      </c>
      <c r="B1" s="320"/>
      <c r="C1" s="191"/>
    </row>
    <row r="2" spans="1:7" ht="15.5" x14ac:dyDescent="0.35">
      <c r="A2" s="192" t="s">
        <v>189</v>
      </c>
      <c r="B2" s="193"/>
      <c r="C2" s="194"/>
    </row>
    <row r="3" spans="1:7" s="1" customFormat="1" ht="12.75" customHeight="1" x14ac:dyDescent="0.35">
      <c r="A3" s="195"/>
      <c r="B3" s="196"/>
      <c r="C3" s="197"/>
      <c r="D3"/>
      <c r="E3"/>
      <c r="F3"/>
      <c r="G3"/>
    </row>
    <row r="4" spans="1:7" s="1" customFormat="1" ht="15.5" x14ac:dyDescent="0.35">
      <c r="A4" s="198" t="s">
        <v>168</v>
      </c>
      <c r="B4" s="196"/>
      <c r="C4" s="197"/>
      <c r="D4"/>
      <c r="E4"/>
      <c r="F4"/>
      <c r="G4"/>
    </row>
    <row r="5" spans="1:7" s="1" customFormat="1" ht="12.75" customHeight="1" x14ac:dyDescent="0.35">
      <c r="A5" s="195"/>
      <c r="B5" s="196"/>
      <c r="C5" s="197"/>
      <c r="D5"/>
      <c r="E5"/>
      <c r="F5"/>
      <c r="G5"/>
    </row>
    <row r="6" spans="1:7" s="1" customFormat="1" ht="12.75" customHeight="1" x14ac:dyDescent="0.35">
      <c r="A6" s="195" t="s">
        <v>167</v>
      </c>
      <c r="B6" s="199">
        <f>'IRB Large Corporate'!$B$6+'IRB Medium and Small Corporate'!$B$6</f>
        <v>0</v>
      </c>
      <c r="C6" s="197"/>
      <c r="D6"/>
      <c r="E6"/>
      <c r="F6"/>
      <c r="G6"/>
    </row>
    <row r="7" spans="1:7" s="1" customFormat="1" ht="12.75" customHeight="1" x14ac:dyDescent="0.35">
      <c r="A7" s="195" t="s">
        <v>0</v>
      </c>
      <c r="B7" s="200" t="e">
        <f>'IRB Large Corporate'!$B$37+'IRB Medium and Small Corporate'!$B$37</f>
        <v>#DIV/0!</v>
      </c>
      <c r="C7" s="197"/>
      <c r="D7"/>
      <c r="E7"/>
      <c r="F7"/>
      <c r="G7"/>
    </row>
    <row r="8" spans="1:7" s="1" customFormat="1" ht="12.75" customHeight="1" x14ac:dyDescent="0.35">
      <c r="A8" s="195"/>
      <c r="B8" s="200"/>
      <c r="C8" s="197"/>
      <c r="D8"/>
      <c r="E8"/>
      <c r="F8"/>
      <c r="G8"/>
    </row>
    <row r="9" spans="1:7" s="1" customFormat="1" ht="12.75" customHeight="1" x14ac:dyDescent="0.35">
      <c r="A9" s="195" t="s">
        <v>218</v>
      </c>
      <c r="B9" s="199">
        <f>'IRB Large Corporate'!$B$42+'IRB Medium and Small Corporate'!$B$42</f>
        <v>0</v>
      </c>
      <c r="C9" s="197"/>
      <c r="D9"/>
      <c r="E9"/>
      <c r="F9"/>
      <c r="G9"/>
    </row>
    <row r="10" spans="1:7" s="1" customFormat="1" ht="12.75" customHeight="1" x14ac:dyDescent="0.35">
      <c r="A10" s="195" t="s">
        <v>0</v>
      </c>
      <c r="B10" s="200" t="e">
        <f>'IRB Large Corporate'!$B$69+'IRB Medium and Small Corporate'!$B$69</f>
        <v>#DIV/0!</v>
      </c>
      <c r="C10" s="197"/>
      <c r="D10"/>
      <c r="E10"/>
      <c r="F10"/>
      <c r="G10"/>
    </row>
    <row r="11" spans="1:7" s="1" customFormat="1" ht="12.75" customHeight="1" x14ac:dyDescent="0.35">
      <c r="A11" s="195"/>
      <c r="B11" s="200"/>
      <c r="C11" s="197"/>
      <c r="D11"/>
      <c r="E11"/>
      <c r="F11"/>
      <c r="G11"/>
    </row>
    <row r="12" spans="1:7" s="1" customFormat="1" ht="12.75" customHeight="1" x14ac:dyDescent="0.35">
      <c r="A12" s="201" t="s">
        <v>185</v>
      </c>
      <c r="B12" s="202" t="e">
        <f>B7+B10</f>
        <v>#DIV/0!</v>
      </c>
      <c r="C12" s="197"/>
      <c r="D12"/>
      <c r="E12"/>
      <c r="F12"/>
      <c r="G12"/>
    </row>
    <row r="13" spans="1:7" s="1" customFormat="1" ht="12.75" customHeight="1" x14ac:dyDescent="0.35">
      <c r="A13" s="195"/>
      <c r="B13" s="196"/>
      <c r="C13" s="197"/>
      <c r="D13"/>
      <c r="E13"/>
      <c r="F13"/>
      <c r="G13"/>
    </row>
    <row r="14" spans="1:7" s="1" customFormat="1" ht="15.5" x14ac:dyDescent="0.35">
      <c r="A14" s="198" t="s">
        <v>172</v>
      </c>
      <c r="B14" s="196"/>
      <c r="C14" s="197"/>
      <c r="D14"/>
      <c r="E14"/>
      <c r="F14"/>
      <c r="G14"/>
    </row>
    <row r="15" spans="1:7" s="1" customFormat="1" ht="12.75" customHeight="1" x14ac:dyDescent="0.35">
      <c r="A15" s="195"/>
      <c r="B15" s="196"/>
      <c r="C15" s="197"/>
      <c r="D15"/>
      <c r="E15"/>
      <c r="F15"/>
      <c r="G15"/>
    </row>
    <row r="16" spans="1:7" s="1" customFormat="1" ht="12.75" customHeight="1" x14ac:dyDescent="0.35">
      <c r="A16" s="195" t="s">
        <v>169</v>
      </c>
      <c r="B16" s="199">
        <f>'IRB Sovereign'!$B$6</f>
        <v>0</v>
      </c>
      <c r="C16" s="197"/>
      <c r="D16"/>
      <c r="E16"/>
      <c r="F16"/>
      <c r="G16"/>
    </row>
    <row r="17" spans="1:7" s="1" customFormat="1" ht="12.75" customHeight="1" x14ac:dyDescent="0.35">
      <c r="A17" s="195" t="s">
        <v>0</v>
      </c>
      <c r="B17" s="202" t="e">
        <f>'IRB Sovereign'!$B$37</f>
        <v>#DIV/0!</v>
      </c>
      <c r="C17" s="197"/>
      <c r="D17"/>
      <c r="E17"/>
      <c r="F17"/>
      <c r="G17"/>
    </row>
    <row r="18" spans="1:7" s="1" customFormat="1" ht="12.75" customHeight="1" x14ac:dyDescent="0.35">
      <c r="A18" s="195"/>
      <c r="B18" s="200"/>
      <c r="C18" s="197"/>
      <c r="D18"/>
      <c r="E18"/>
      <c r="F18"/>
      <c r="G18"/>
    </row>
    <row r="19" spans="1:7" s="1" customFormat="1" ht="12.75" customHeight="1" x14ac:dyDescent="0.35">
      <c r="A19" s="195" t="s">
        <v>173</v>
      </c>
      <c r="B19" s="199">
        <f>'IRB Sovereign'!$B$42</f>
        <v>0</v>
      </c>
      <c r="C19" s="197"/>
      <c r="D19"/>
      <c r="E19"/>
      <c r="F19"/>
      <c r="G19"/>
    </row>
    <row r="20" spans="1:7" s="1" customFormat="1" ht="12.75" customHeight="1" x14ac:dyDescent="0.35">
      <c r="A20" s="195" t="s">
        <v>0</v>
      </c>
      <c r="B20" s="202" t="e">
        <f>'IRB Sovereign'!$B$69</f>
        <v>#DIV/0!</v>
      </c>
      <c r="C20" s="197"/>
      <c r="D20"/>
      <c r="E20"/>
      <c r="F20"/>
      <c r="G20"/>
    </row>
    <row r="21" spans="1:7" s="1" customFormat="1" ht="12.75" customHeight="1" x14ac:dyDescent="0.35">
      <c r="A21" s="195"/>
      <c r="B21" s="200"/>
      <c r="C21" s="197"/>
      <c r="D21"/>
      <c r="E21"/>
      <c r="F21"/>
      <c r="G21"/>
    </row>
    <row r="22" spans="1:7" s="1" customFormat="1" ht="12.75" customHeight="1" x14ac:dyDescent="0.35">
      <c r="A22" s="201" t="s">
        <v>187</v>
      </c>
      <c r="B22" s="202" t="e">
        <f>B17+B20</f>
        <v>#DIV/0!</v>
      </c>
      <c r="C22" s="197"/>
      <c r="D22"/>
      <c r="E22"/>
      <c r="F22"/>
      <c r="G22"/>
    </row>
    <row r="23" spans="1:7" s="1" customFormat="1" ht="12.75" customHeight="1" x14ac:dyDescent="0.35">
      <c r="A23" s="195"/>
      <c r="B23" s="200"/>
      <c r="C23" s="197"/>
      <c r="D23"/>
      <c r="E23"/>
      <c r="F23"/>
      <c r="G23"/>
    </row>
    <row r="24" spans="1:7" s="1" customFormat="1" ht="15.5" x14ac:dyDescent="0.35">
      <c r="A24" s="198" t="s">
        <v>171</v>
      </c>
      <c r="B24" s="196"/>
      <c r="C24" s="197"/>
      <c r="D24"/>
      <c r="E24"/>
      <c r="F24"/>
      <c r="G24"/>
    </row>
    <row r="25" spans="1:7" s="1" customFormat="1" ht="12.75" customHeight="1" x14ac:dyDescent="0.35">
      <c r="A25" s="195"/>
      <c r="B25" s="196"/>
      <c r="C25" s="197"/>
      <c r="D25"/>
      <c r="E25"/>
      <c r="F25"/>
      <c r="G25"/>
    </row>
    <row r="26" spans="1:7" s="1" customFormat="1" ht="12.75" customHeight="1" x14ac:dyDescent="0.35">
      <c r="A26" s="195" t="s">
        <v>170</v>
      </c>
      <c r="B26" s="199">
        <f>'IRB Interbank'!$B$6</f>
        <v>0</v>
      </c>
      <c r="C26" s="197"/>
      <c r="D26"/>
      <c r="E26"/>
      <c r="F26"/>
      <c r="G26"/>
    </row>
    <row r="27" spans="1:7" s="1" customFormat="1" ht="12.75" customHeight="1" x14ac:dyDescent="0.35">
      <c r="A27" s="195" t="s">
        <v>0</v>
      </c>
      <c r="B27" s="202" t="e">
        <f>'IRB Interbank'!$B$37</f>
        <v>#DIV/0!</v>
      </c>
      <c r="C27" s="197"/>
      <c r="D27"/>
      <c r="E27"/>
      <c r="F27"/>
      <c r="G27"/>
    </row>
    <row r="28" spans="1:7" s="1" customFormat="1" ht="12.75" customHeight="1" x14ac:dyDescent="0.35">
      <c r="A28" s="195"/>
      <c r="B28" s="200"/>
      <c r="C28" s="197"/>
      <c r="D28"/>
      <c r="E28"/>
      <c r="F28"/>
      <c r="G28"/>
    </row>
    <row r="29" spans="1:7" s="1" customFormat="1" ht="12.75" customHeight="1" x14ac:dyDescent="0.35">
      <c r="A29" s="195" t="s">
        <v>177</v>
      </c>
      <c r="B29" s="199">
        <f>'IRB Interbank'!$B$42</f>
        <v>0</v>
      </c>
      <c r="C29" s="197"/>
      <c r="D29"/>
      <c r="E29"/>
      <c r="F29"/>
      <c r="G29"/>
    </row>
    <row r="30" spans="1:7" s="1" customFormat="1" ht="12.75" customHeight="1" x14ac:dyDescent="0.35">
      <c r="A30" s="195" t="s">
        <v>0</v>
      </c>
      <c r="B30" s="202" t="e">
        <f>'IRB Interbank'!$B$69</f>
        <v>#DIV/0!</v>
      </c>
      <c r="C30" s="197"/>
      <c r="D30"/>
      <c r="E30"/>
      <c r="F30"/>
      <c r="G30"/>
    </row>
    <row r="31" spans="1:7" s="1" customFormat="1" ht="12.75" customHeight="1" x14ac:dyDescent="0.35">
      <c r="A31" s="195"/>
      <c r="B31" s="200"/>
      <c r="C31" s="197"/>
      <c r="D31"/>
      <c r="E31"/>
      <c r="F31"/>
      <c r="G31"/>
    </row>
    <row r="32" spans="1:7" s="1" customFormat="1" ht="12.75" customHeight="1" x14ac:dyDescent="0.35">
      <c r="A32" s="201" t="s">
        <v>186</v>
      </c>
      <c r="B32" s="202" t="e">
        <f>B27+B30</f>
        <v>#DIV/0!</v>
      </c>
      <c r="C32" s="197"/>
      <c r="D32"/>
      <c r="E32"/>
      <c r="F32"/>
      <c r="G32"/>
    </row>
    <row r="33" spans="1:7" s="1" customFormat="1" ht="12.75" customHeight="1" x14ac:dyDescent="0.35">
      <c r="A33" s="195"/>
      <c r="B33" s="200"/>
      <c r="C33" s="197"/>
      <c r="D33"/>
      <c r="E33"/>
      <c r="F33"/>
      <c r="G33"/>
    </row>
    <row r="34" spans="1:7" s="1" customFormat="1" ht="15.5" x14ac:dyDescent="0.35">
      <c r="A34" s="198" t="s">
        <v>175</v>
      </c>
      <c r="B34" s="196"/>
      <c r="C34" s="197"/>
      <c r="D34"/>
      <c r="E34"/>
      <c r="F34"/>
      <c r="G34"/>
    </row>
    <row r="35" spans="1:7" s="1" customFormat="1" ht="12.75" customHeight="1" x14ac:dyDescent="0.25">
      <c r="A35" s="195"/>
      <c r="B35" s="196"/>
      <c r="C35" s="194"/>
    </row>
    <row r="36" spans="1:7" s="1" customFormat="1" ht="12.75" customHeight="1" x14ac:dyDescent="0.3">
      <c r="A36" s="201" t="s">
        <v>280</v>
      </c>
      <c r="B36" s="196"/>
      <c r="C36" s="194"/>
    </row>
    <row r="37" spans="1:7" s="1" customFormat="1" ht="12.75" customHeight="1" x14ac:dyDescent="0.25">
      <c r="A37" s="195" t="s">
        <v>174</v>
      </c>
      <c r="B37" s="199">
        <f>'IRB Retail (PD-LGD)'!$B$7</f>
        <v>0</v>
      </c>
      <c r="C37" s="194"/>
    </row>
    <row r="38" spans="1:7" s="1" customFormat="1" ht="12.75" customHeight="1" x14ac:dyDescent="0.3">
      <c r="A38" s="195" t="s">
        <v>0</v>
      </c>
      <c r="B38" s="202">
        <f>'IRB Retail (PD-LGD)'!$B$36</f>
        <v>0</v>
      </c>
      <c r="C38" s="194"/>
    </row>
    <row r="39" spans="1:7" s="1" customFormat="1" ht="12.75" customHeight="1" x14ac:dyDescent="0.25">
      <c r="A39" s="195"/>
      <c r="B39" s="196"/>
      <c r="C39" s="194"/>
    </row>
    <row r="40" spans="1:7" s="1" customFormat="1" ht="12.75" customHeight="1" x14ac:dyDescent="0.3">
      <c r="A40" s="201" t="s">
        <v>319</v>
      </c>
      <c r="B40" s="196"/>
      <c r="C40" s="194"/>
    </row>
    <row r="41" spans="1:7" s="1" customFormat="1" ht="12.75" customHeight="1" x14ac:dyDescent="0.25">
      <c r="A41" s="195" t="s">
        <v>174</v>
      </c>
      <c r="B41" s="199">
        <f>'IRB Retail (PD-LGD)'!$B$42</f>
        <v>0</v>
      </c>
      <c r="C41" s="194"/>
    </row>
    <row r="42" spans="1:7" s="1" customFormat="1" ht="12.75" customHeight="1" x14ac:dyDescent="0.3">
      <c r="A42" s="195" t="s">
        <v>0</v>
      </c>
      <c r="B42" s="202">
        <f>'IRB Retail (PD-LGD)'!$B$71</f>
        <v>0</v>
      </c>
      <c r="C42" s="194"/>
    </row>
    <row r="43" spans="1:7" s="1" customFormat="1" ht="12.75" customHeight="1" x14ac:dyDescent="0.25">
      <c r="A43" s="195" t="s">
        <v>176</v>
      </c>
      <c r="B43" s="200">
        <f>'IRB Retail (PD-LGD)'!$B$111</f>
        <v>0</v>
      </c>
      <c r="C43" s="194"/>
    </row>
    <row r="44" spans="1:7" s="1" customFormat="1" ht="12.75" customHeight="1" x14ac:dyDescent="0.3">
      <c r="A44" s="195" t="s">
        <v>0</v>
      </c>
      <c r="B44" s="202">
        <f>'IRB Retail (PD-LGD)'!$B$135</f>
        <v>0</v>
      </c>
      <c r="C44" s="194"/>
    </row>
    <row r="45" spans="1:7" s="1" customFormat="1" ht="12.75" customHeight="1" x14ac:dyDescent="0.25">
      <c r="A45" s="195"/>
      <c r="B45" s="200"/>
      <c r="C45" s="194"/>
    </row>
    <row r="46" spans="1:7" ht="12.75" customHeight="1" x14ac:dyDescent="0.35">
      <c r="A46" s="201" t="s">
        <v>320</v>
      </c>
      <c r="B46" s="196"/>
      <c r="C46" s="194"/>
    </row>
    <row r="47" spans="1:7" ht="12.75" customHeight="1" x14ac:dyDescent="0.35">
      <c r="A47" s="195" t="s">
        <v>174</v>
      </c>
      <c r="B47" s="199">
        <f>'IRB Retail (PD-LGD)'!$B$77</f>
        <v>0</v>
      </c>
      <c r="C47" s="194"/>
    </row>
    <row r="48" spans="1:7" ht="12.75" customHeight="1" x14ac:dyDescent="0.35">
      <c r="A48" s="195" t="s">
        <v>0</v>
      </c>
      <c r="B48" s="202">
        <f>'IRB Retail (PD-LGD)'!$B$106</f>
        <v>0</v>
      </c>
      <c r="C48" s="194"/>
    </row>
    <row r="49" spans="1:3" ht="12.75" customHeight="1" x14ac:dyDescent="0.35">
      <c r="A49" s="195" t="s">
        <v>176</v>
      </c>
      <c r="B49" s="200">
        <f>'IRB Retail (PD-LGD)'!$B$139</f>
        <v>0</v>
      </c>
      <c r="C49" s="194"/>
    </row>
    <row r="50" spans="1:3" ht="12.75" customHeight="1" x14ac:dyDescent="0.35">
      <c r="A50" s="195" t="s">
        <v>0</v>
      </c>
      <c r="B50" s="202">
        <f>'IRB Retail (PD-LGD)'!$B$163</f>
        <v>0</v>
      </c>
      <c r="C50" s="194"/>
    </row>
    <row r="51" spans="1:3" ht="12.75" customHeight="1" x14ac:dyDescent="0.35">
      <c r="A51" s="195"/>
      <c r="B51" s="200"/>
      <c r="C51" s="194"/>
    </row>
    <row r="52" spans="1:3" ht="12.75" customHeight="1" x14ac:dyDescent="0.35">
      <c r="A52" s="201" t="s">
        <v>188</v>
      </c>
      <c r="B52" s="202">
        <f>B50+B48+B44+B42+B38</f>
        <v>0</v>
      </c>
      <c r="C52" s="194"/>
    </row>
    <row r="53" spans="1:3" ht="12.75" customHeight="1" x14ac:dyDescent="0.35">
      <c r="A53" s="195"/>
      <c r="B53" s="200"/>
      <c r="C53" s="194"/>
    </row>
    <row r="54" spans="1:3" ht="12.75" customHeight="1" x14ac:dyDescent="0.35">
      <c r="A54" s="203"/>
      <c r="B54" s="204"/>
      <c r="C54" s="191"/>
    </row>
    <row r="55" spans="1:3" ht="18" x14ac:dyDescent="0.4">
      <c r="A55" s="205" t="s">
        <v>1</v>
      </c>
      <c r="B55" s="202" t="e">
        <f>B52+B32+B22+B12</f>
        <v>#DIV/0!</v>
      </c>
      <c r="C55" s="194"/>
    </row>
    <row r="56" spans="1:3" ht="12.75" customHeight="1" x14ac:dyDescent="0.35">
      <c r="A56" s="195"/>
      <c r="B56" s="200"/>
      <c r="C56" s="194"/>
    </row>
    <row r="57" spans="1:3" ht="12.75" customHeight="1" x14ac:dyDescent="0.35">
      <c r="A57" s="201" t="s">
        <v>178</v>
      </c>
      <c r="B57" s="200"/>
      <c r="C57" s="194"/>
    </row>
    <row r="58" spans="1:3" ht="12.75" customHeight="1" x14ac:dyDescent="0.35">
      <c r="A58" s="192" t="s">
        <v>181</v>
      </c>
      <c r="B58" s="200" t="e">
        <f>'IRB Large Corporate'!$B$72</f>
        <v>#DIV/0!</v>
      </c>
      <c r="C58" s="194"/>
    </row>
    <row r="59" spans="1:3" ht="12.75" customHeight="1" x14ac:dyDescent="0.35">
      <c r="A59" s="192" t="s">
        <v>182</v>
      </c>
      <c r="B59" s="200" t="e">
        <f>'IRB Sovereign'!$B$72</f>
        <v>#DIV/0!</v>
      </c>
      <c r="C59" s="194"/>
    </row>
    <row r="60" spans="1:3" ht="12.75" customHeight="1" x14ac:dyDescent="0.35">
      <c r="A60" s="192" t="s">
        <v>183</v>
      </c>
      <c r="B60" s="200" t="e">
        <f>'IRB Interbank'!$B$72</f>
        <v>#DIV/0!</v>
      </c>
      <c r="C60" s="194"/>
    </row>
    <row r="61" spans="1:3" ht="12.75" customHeight="1" x14ac:dyDescent="0.35">
      <c r="A61" s="192" t="s">
        <v>184</v>
      </c>
      <c r="B61" s="200" t="e">
        <f>'IRB Retail (EL)'!$B$32+'IRB Retail (EL)'!$B$34+'IRB Retail (EL)'!#REF!+'IRB Retail (EL)'!#REF!</f>
        <v>#REF!</v>
      </c>
      <c r="C61" s="194"/>
    </row>
    <row r="62" spans="1:3" ht="12.75" customHeight="1" x14ac:dyDescent="0.35">
      <c r="A62" s="206" t="s">
        <v>91</v>
      </c>
      <c r="B62" s="200" t="e">
        <f>SUM(B58:B61)</f>
        <v>#DIV/0!</v>
      </c>
      <c r="C62" s="194"/>
    </row>
    <row r="63" spans="1:3" ht="12.75" customHeight="1" x14ac:dyDescent="0.35">
      <c r="A63" s="195"/>
      <c r="B63" s="200"/>
      <c r="C63" s="194"/>
    </row>
    <row r="64" spans="1:3" ht="12.75" customHeight="1" x14ac:dyDescent="0.35">
      <c r="A64" s="195" t="s">
        <v>214</v>
      </c>
      <c r="B64" s="225">
        <f>Data!I39</f>
        <v>0</v>
      </c>
      <c r="C64" s="194"/>
    </row>
    <row r="65" spans="1:3" ht="12.75" customHeight="1" x14ac:dyDescent="0.35">
      <c r="A65" s="201" t="s">
        <v>180</v>
      </c>
      <c r="B65" s="202" t="e">
        <f>MAX(-B64*12.5,-B62)</f>
        <v>#DIV/0!</v>
      </c>
      <c r="C65" s="194"/>
    </row>
    <row r="66" spans="1:3" ht="12.75" customHeight="1" x14ac:dyDescent="0.35">
      <c r="A66" s="195"/>
      <c r="B66" s="196"/>
      <c r="C66" s="194"/>
    </row>
    <row r="67" spans="1:3" ht="18" x14ac:dyDescent="0.4">
      <c r="A67" s="205" t="s">
        <v>3</v>
      </c>
      <c r="B67" s="202" t="e">
        <f>B55+B65</f>
        <v>#DIV/0!</v>
      </c>
      <c r="C67" s="194"/>
    </row>
    <row r="68" spans="1:3" ht="18" x14ac:dyDescent="0.4">
      <c r="A68" s="205"/>
      <c r="B68" s="202"/>
      <c r="C68" s="194"/>
    </row>
    <row r="69" spans="1:3" ht="18" x14ac:dyDescent="0.4">
      <c r="A69" s="205" t="s">
        <v>216</v>
      </c>
      <c r="B69" s="207" t="e">
        <f>B67/'Current Accord'!B31-1</f>
        <v>#DIV/0!</v>
      </c>
      <c r="C69" s="194"/>
    </row>
    <row r="70" spans="1:3" ht="12.75" customHeight="1" x14ac:dyDescent="0.35">
      <c r="A70" s="208"/>
      <c r="B70" s="209"/>
      <c r="C70" s="210"/>
    </row>
    <row r="73" spans="1:3" ht="12.75" customHeight="1" x14ac:dyDescent="0.35">
      <c r="A73"/>
      <c r="B73"/>
    </row>
    <row r="74" spans="1:3" ht="12.75" customHeight="1" x14ac:dyDescent="0.35">
      <c r="A74"/>
      <c r="B74"/>
    </row>
  </sheetData>
  <sheetProtection sheet="1" objects="1" scenarios="1"/>
  <mergeCells count="1">
    <mergeCell ref="A1:B1"/>
  </mergeCells>
  <phoneticPr fontId="0" type="noConversion"/>
  <pageMargins left="0.75" right="0.75" top="1" bottom="1" header="0.5" footer="0.5"/>
  <pageSetup paperSize="9" scale="95" orientation="portrait" r:id="rId1"/>
  <headerFooter alignWithMargins="0">
    <oddFooter>Page &amp;P of &amp;N</oddFooter>
  </headerFooter>
  <rowBreaks count="1" manualBreakCount="1">
    <brk id="53"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CC7A1-3B3C-4E34-A2F6-98B2E39A1A97}">
  <dimension ref="A1:G74"/>
  <sheetViews>
    <sheetView view="pageBreakPreview" zoomScale="75" zoomScaleNormal="100" workbookViewId="0">
      <selection activeCell="C12" sqref="C12"/>
    </sheetView>
  </sheetViews>
  <sheetFormatPr defaultColWidth="9" defaultRowHeight="12.75" customHeight="1" x14ac:dyDescent="0.35"/>
  <cols>
    <col min="1" max="1" width="48.75" style="6" customWidth="1"/>
    <col min="2" max="2" width="12.33203125" style="6" customWidth="1"/>
    <col min="3" max="3" width="9.75" style="1" customWidth="1"/>
    <col min="4" max="4" width="7.83203125" style="1" bestFit="1" customWidth="1"/>
    <col min="5" max="5" width="9" style="1"/>
    <col min="6" max="16384" width="9" style="128"/>
  </cols>
  <sheetData>
    <row r="1" spans="1:7" ht="30" x14ac:dyDescent="0.6">
      <c r="A1" s="272" t="s">
        <v>166</v>
      </c>
      <c r="B1" s="308"/>
      <c r="C1" s="40"/>
    </row>
    <row r="2" spans="1:7" ht="15.5" x14ac:dyDescent="0.35">
      <c r="A2" s="152" t="s">
        <v>190</v>
      </c>
      <c r="B2" s="149"/>
      <c r="C2" s="41"/>
    </row>
    <row r="3" spans="1:7" s="1" customFormat="1" ht="12.75" customHeight="1" x14ac:dyDescent="0.35">
      <c r="A3" s="20"/>
      <c r="B3" s="21"/>
      <c r="C3" s="42"/>
      <c r="D3"/>
      <c r="E3"/>
      <c r="F3"/>
      <c r="G3"/>
    </row>
    <row r="4" spans="1:7" s="1" customFormat="1" ht="15.5" x14ac:dyDescent="0.35">
      <c r="A4" s="64" t="s">
        <v>168</v>
      </c>
      <c r="B4" s="21"/>
      <c r="C4" s="42"/>
      <c r="D4"/>
      <c r="E4"/>
      <c r="F4"/>
      <c r="G4"/>
    </row>
    <row r="5" spans="1:7" s="1" customFormat="1" ht="12.75" customHeight="1" x14ac:dyDescent="0.35">
      <c r="A5" s="20"/>
      <c r="B5" s="21"/>
      <c r="C5" s="42"/>
      <c r="D5"/>
      <c r="E5"/>
      <c r="F5"/>
      <c r="G5"/>
    </row>
    <row r="6" spans="1:7" s="1" customFormat="1" ht="12.75" customHeight="1" x14ac:dyDescent="0.35">
      <c r="A6" s="20" t="s">
        <v>167</v>
      </c>
      <c r="B6" s="199">
        <f>'IRB Large Corporate'!$B$6+'IRB Medium and Small Corporate'!$B$6</f>
        <v>0</v>
      </c>
      <c r="C6" s="42"/>
      <c r="D6"/>
      <c r="E6"/>
      <c r="F6"/>
      <c r="G6"/>
    </row>
    <row r="7" spans="1:7" s="1" customFormat="1" ht="12.75" customHeight="1" x14ac:dyDescent="0.35">
      <c r="A7" s="20" t="s">
        <v>0</v>
      </c>
      <c r="B7" s="200" t="e">
        <f>'IRB Large Corporate'!$B$37+'IRB Medium and Small Corporate'!$B$37</f>
        <v>#DIV/0!</v>
      </c>
      <c r="C7" s="42"/>
      <c r="D7"/>
      <c r="E7"/>
      <c r="F7"/>
      <c r="G7"/>
    </row>
    <row r="8" spans="1:7" s="1" customFormat="1" ht="12.75" customHeight="1" x14ac:dyDescent="0.35">
      <c r="A8" s="20"/>
      <c r="B8" s="200"/>
      <c r="C8" s="42"/>
      <c r="D8"/>
      <c r="E8"/>
      <c r="F8"/>
      <c r="G8"/>
    </row>
    <row r="9" spans="1:7" s="1" customFormat="1" ht="12.75" customHeight="1" x14ac:dyDescent="0.35">
      <c r="A9" s="20" t="s">
        <v>218</v>
      </c>
      <c r="B9" s="199">
        <f>'IRB Large Corporate'!$B$42+'IRB Medium and Small Corporate'!$B$42</f>
        <v>0</v>
      </c>
      <c r="C9" s="42"/>
      <c r="D9"/>
      <c r="E9"/>
      <c r="F9"/>
      <c r="G9"/>
    </row>
    <row r="10" spans="1:7" s="1" customFormat="1" ht="12.75" customHeight="1" x14ac:dyDescent="0.35">
      <c r="A10" s="20" t="s">
        <v>0</v>
      </c>
      <c r="B10" s="200" t="e">
        <f>'IRB Large Corporate'!$B$69+'IRB Medium and Small Corporate'!$B$69</f>
        <v>#DIV/0!</v>
      </c>
      <c r="C10" s="42"/>
      <c r="D10"/>
      <c r="E10"/>
      <c r="F10"/>
      <c r="G10"/>
    </row>
    <row r="11" spans="1:7" s="1" customFormat="1" ht="12.75" customHeight="1" x14ac:dyDescent="0.35">
      <c r="A11" s="20"/>
      <c r="B11" s="92"/>
      <c r="C11" s="42"/>
      <c r="D11"/>
      <c r="E11"/>
      <c r="F11"/>
      <c r="G11"/>
    </row>
    <row r="12" spans="1:7" s="1" customFormat="1" ht="12.75" customHeight="1" x14ac:dyDescent="0.35">
      <c r="A12" s="153" t="s">
        <v>185</v>
      </c>
      <c r="B12" s="101" t="e">
        <f>B7+B10</f>
        <v>#DIV/0!</v>
      </c>
      <c r="C12" s="42"/>
      <c r="D12"/>
      <c r="E12"/>
      <c r="F12"/>
      <c r="G12"/>
    </row>
    <row r="13" spans="1:7" s="1" customFormat="1" ht="12.75" customHeight="1" x14ac:dyDescent="0.35">
      <c r="A13" s="20"/>
      <c r="B13" s="21"/>
      <c r="C13" s="42"/>
      <c r="D13"/>
      <c r="E13"/>
      <c r="F13"/>
      <c r="G13"/>
    </row>
    <row r="14" spans="1:7" s="1" customFormat="1" ht="15.5" x14ac:dyDescent="0.35">
      <c r="A14" s="64" t="s">
        <v>172</v>
      </c>
      <c r="B14" s="21"/>
      <c r="C14" s="42"/>
      <c r="D14"/>
      <c r="E14"/>
      <c r="F14"/>
      <c r="G14"/>
    </row>
    <row r="15" spans="1:7" s="1" customFormat="1" ht="12.75" customHeight="1" x14ac:dyDescent="0.35">
      <c r="A15" s="20"/>
      <c r="B15" s="21"/>
      <c r="C15" s="42"/>
      <c r="D15"/>
      <c r="E15"/>
      <c r="F15"/>
      <c r="G15"/>
    </row>
    <row r="16" spans="1:7" s="1" customFormat="1" ht="12.75" customHeight="1" x14ac:dyDescent="0.35">
      <c r="A16" s="20" t="s">
        <v>169</v>
      </c>
      <c r="B16" s="90">
        <f>'IRB Sovereign'!$B$6</f>
        <v>0</v>
      </c>
      <c r="C16" s="42"/>
      <c r="D16"/>
      <c r="E16"/>
      <c r="F16"/>
      <c r="G16"/>
    </row>
    <row r="17" spans="1:7" s="1" customFormat="1" ht="12.75" customHeight="1" x14ac:dyDescent="0.35">
      <c r="A17" s="20" t="s">
        <v>0</v>
      </c>
      <c r="B17" s="101" t="e">
        <f>'IRB Sovereign'!$B$37</f>
        <v>#DIV/0!</v>
      </c>
      <c r="C17" s="42"/>
      <c r="D17"/>
      <c r="E17"/>
      <c r="F17"/>
      <c r="G17"/>
    </row>
    <row r="18" spans="1:7" s="1" customFormat="1" ht="12.75" customHeight="1" x14ac:dyDescent="0.35">
      <c r="A18" s="20"/>
      <c r="B18" s="92"/>
      <c r="C18" s="42"/>
      <c r="D18"/>
      <c r="E18"/>
      <c r="F18"/>
      <c r="G18"/>
    </row>
    <row r="19" spans="1:7" s="1" customFormat="1" ht="12.75" customHeight="1" x14ac:dyDescent="0.35">
      <c r="A19" s="20" t="s">
        <v>173</v>
      </c>
      <c r="B19" s="90">
        <f>'IRB Sovereign'!$B$42</f>
        <v>0</v>
      </c>
      <c r="C19" s="42"/>
      <c r="D19"/>
      <c r="E19"/>
      <c r="F19"/>
      <c r="G19"/>
    </row>
    <row r="20" spans="1:7" s="1" customFormat="1" ht="12.75" customHeight="1" x14ac:dyDescent="0.35">
      <c r="A20" s="20" t="s">
        <v>0</v>
      </c>
      <c r="B20" s="101" t="e">
        <f>'IRB Sovereign'!$B$69</f>
        <v>#DIV/0!</v>
      </c>
      <c r="C20" s="42"/>
      <c r="D20"/>
      <c r="E20"/>
      <c r="F20"/>
      <c r="G20"/>
    </row>
    <row r="21" spans="1:7" s="1" customFormat="1" ht="12.75" customHeight="1" x14ac:dyDescent="0.35">
      <c r="A21" s="20"/>
      <c r="B21" s="92"/>
      <c r="C21" s="42"/>
      <c r="D21"/>
      <c r="E21"/>
      <c r="F21"/>
      <c r="G21"/>
    </row>
    <row r="22" spans="1:7" s="1" customFormat="1" ht="12.75" customHeight="1" x14ac:dyDescent="0.35">
      <c r="A22" s="153" t="s">
        <v>187</v>
      </c>
      <c r="B22" s="101" t="e">
        <f>B17+B20</f>
        <v>#DIV/0!</v>
      </c>
      <c r="C22" s="42"/>
      <c r="D22"/>
      <c r="E22"/>
      <c r="F22"/>
      <c r="G22"/>
    </row>
    <row r="23" spans="1:7" s="1" customFormat="1" ht="12.75" customHeight="1" x14ac:dyDescent="0.35">
      <c r="A23" s="20"/>
      <c r="B23" s="92"/>
      <c r="C23" s="42"/>
      <c r="D23"/>
      <c r="E23"/>
      <c r="F23"/>
      <c r="G23"/>
    </row>
    <row r="24" spans="1:7" s="1" customFormat="1" ht="15.5" x14ac:dyDescent="0.35">
      <c r="A24" s="64" t="s">
        <v>171</v>
      </c>
      <c r="B24" s="21"/>
      <c r="C24" s="42"/>
      <c r="D24"/>
      <c r="E24"/>
      <c r="F24"/>
      <c r="G24"/>
    </row>
    <row r="25" spans="1:7" s="1" customFormat="1" ht="12.75" customHeight="1" x14ac:dyDescent="0.35">
      <c r="A25" s="20"/>
      <c r="B25" s="21"/>
      <c r="C25" s="42"/>
      <c r="D25"/>
      <c r="E25"/>
      <c r="F25"/>
      <c r="G25"/>
    </row>
    <row r="26" spans="1:7" s="1" customFormat="1" ht="12.75" customHeight="1" x14ac:dyDescent="0.35">
      <c r="A26" s="20" t="s">
        <v>170</v>
      </c>
      <c r="B26" s="90">
        <f>'IRB Interbank'!$B$6</f>
        <v>0</v>
      </c>
      <c r="C26" s="42"/>
      <c r="D26"/>
      <c r="E26"/>
      <c r="F26"/>
      <c r="G26"/>
    </row>
    <row r="27" spans="1:7" s="1" customFormat="1" ht="12.75" customHeight="1" x14ac:dyDescent="0.35">
      <c r="A27" s="20" t="s">
        <v>0</v>
      </c>
      <c r="B27" s="101" t="e">
        <f>'IRB Interbank'!$B$37</f>
        <v>#DIV/0!</v>
      </c>
      <c r="C27" s="42"/>
      <c r="D27"/>
      <c r="E27"/>
      <c r="F27"/>
      <c r="G27"/>
    </row>
    <row r="28" spans="1:7" s="1" customFormat="1" ht="12.75" customHeight="1" x14ac:dyDescent="0.35">
      <c r="A28" s="20"/>
      <c r="B28" s="92"/>
      <c r="C28" s="42"/>
      <c r="D28"/>
      <c r="E28"/>
      <c r="F28"/>
      <c r="G28"/>
    </row>
    <row r="29" spans="1:7" s="1" customFormat="1" ht="12.75" customHeight="1" x14ac:dyDescent="0.35">
      <c r="A29" s="20" t="s">
        <v>177</v>
      </c>
      <c r="B29" s="90">
        <f>'IRB Interbank'!$B$42</f>
        <v>0</v>
      </c>
      <c r="C29" s="42"/>
      <c r="D29"/>
      <c r="E29"/>
      <c r="F29"/>
      <c r="G29"/>
    </row>
    <row r="30" spans="1:7" s="1" customFormat="1" ht="12.75" customHeight="1" x14ac:dyDescent="0.35">
      <c r="A30" s="20" t="s">
        <v>0</v>
      </c>
      <c r="B30" s="101" t="e">
        <f>'IRB Interbank'!$B$69</f>
        <v>#DIV/0!</v>
      </c>
      <c r="C30" s="42"/>
      <c r="D30"/>
      <c r="E30"/>
      <c r="F30"/>
      <c r="G30"/>
    </row>
    <row r="31" spans="1:7" s="1" customFormat="1" ht="12.75" customHeight="1" x14ac:dyDescent="0.35">
      <c r="A31" s="20"/>
      <c r="B31" s="92"/>
      <c r="C31" s="42"/>
      <c r="D31"/>
      <c r="E31"/>
      <c r="F31"/>
      <c r="G31"/>
    </row>
    <row r="32" spans="1:7" s="1" customFormat="1" ht="12.75" customHeight="1" x14ac:dyDescent="0.35">
      <c r="A32" s="153" t="s">
        <v>186</v>
      </c>
      <c r="B32" s="101" t="e">
        <f>B27+B30</f>
        <v>#DIV/0!</v>
      </c>
      <c r="C32" s="42"/>
      <c r="D32"/>
      <c r="E32"/>
      <c r="F32"/>
      <c r="G32"/>
    </row>
    <row r="33" spans="1:7" s="1" customFormat="1" ht="12.75" customHeight="1" x14ac:dyDescent="0.35">
      <c r="A33" s="20"/>
      <c r="B33" s="92"/>
      <c r="C33" s="42"/>
      <c r="D33"/>
      <c r="E33"/>
      <c r="F33"/>
      <c r="G33"/>
    </row>
    <row r="34" spans="1:7" s="1" customFormat="1" ht="15.5" x14ac:dyDescent="0.35">
      <c r="A34" s="64" t="s">
        <v>179</v>
      </c>
      <c r="B34" s="21"/>
      <c r="C34" s="42"/>
      <c r="D34"/>
      <c r="E34"/>
      <c r="F34"/>
      <c r="G34"/>
    </row>
    <row r="35" spans="1:7" s="1" customFormat="1" ht="12.75" customHeight="1" x14ac:dyDescent="0.25">
      <c r="A35" s="20"/>
      <c r="B35" s="21"/>
      <c r="C35" s="41"/>
    </row>
    <row r="36" spans="1:7" s="1" customFormat="1" ht="12.75" customHeight="1" x14ac:dyDescent="0.3">
      <c r="A36" s="153" t="s">
        <v>280</v>
      </c>
      <c r="B36" s="21"/>
      <c r="C36" s="41"/>
    </row>
    <row r="37" spans="1:7" s="1" customFormat="1" ht="12.75" customHeight="1" x14ac:dyDescent="0.25">
      <c r="A37" s="20" t="s">
        <v>174</v>
      </c>
      <c r="B37" s="90">
        <f>'IRB Retail (PD-LGD)'!$B$7</f>
        <v>0</v>
      </c>
      <c r="C37" s="41"/>
    </row>
    <row r="38" spans="1:7" s="1" customFormat="1" ht="12.75" customHeight="1" x14ac:dyDescent="0.3">
      <c r="A38" s="20" t="s">
        <v>0</v>
      </c>
      <c r="B38" s="101">
        <f>'IRB Retail (PD-LGD)'!$B$36</f>
        <v>0</v>
      </c>
      <c r="C38" s="41"/>
    </row>
    <row r="39" spans="1:7" s="1" customFormat="1" ht="12.75" customHeight="1" x14ac:dyDescent="0.25">
      <c r="A39" s="20"/>
      <c r="B39" s="21"/>
      <c r="C39" s="41"/>
    </row>
    <row r="40" spans="1:7" s="1" customFormat="1" ht="12.75" customHeight="1" x14ac:dyDescent="0.3">
      <c r="A40" s="153" t="s">
        <v>319</v>
      </c>
      <c r="B40" s="21"/>
      <c r="C40" s="41"/>
    </row>
    <row r="41" spans="1:7" s="1" customFormat="1" ht="12.75" customHeight="1" x14ac:dyDescent="0.25">
      <c r="A41" s="20" t="s">
        <v>174</v>
      </c>
      <c r="B41" s="90">
        <f>'IRB Retail (PD-LGD)'!$B$42</f>
        <v>0</v>
      </c>
      <c r="C41" s="41"/>
    </row>
    <row r="42" spans="1:7" s="1" customFormat="1" ht="12.75" customHeight="1" x14ac:dyDescent="0.3">
      <c r="A42" s="20" t="s">
        <v>0</v>
      </c>
      <c r="B42" s="101">
        <f>'IRB Retail (PD-LGD)'!$B$71</f>
        <v>0</v>
      </c>
      <c r="C42" s="41"/>
    </row>
    <row r="43" spans="1:7" s="1" customFormat="1" ht="12.75" customHeight="1" x14ac:dyDescent="0.25">
      <c r="A43" s="20" t="s">
        <v>176</v>
      </c>
      <c r="B43" s="92">
        <f>'IRB Retail (PD-LGD)'!$B$111</f>
        <v>0</v>
      </c>
      <c r="C43" s="41"/>
    </row>
    <row r="44" spans="1:7" s="1" customFormat="1" ht="12.75" customHeight="1" x14ac:dyDescent="0.3">
      <c r="A44" s="20" t="s">
        <v>0</v>
      </c>
      <c r="B44" s="101">
        <f>'IRB Retail (PD-LGD)'!$B$135</f>
        <v>0</v>
      </c>
      <c r="C44" s="41"/>
    </row>
    <row r="45" spans="1:7" s="1" customFormat="1" ht="12.75" customHeight="1" x14ac:dyDescent="0.25">
      <c r="A45" s="20"/>
      <c r="B45" s="92"/>
      <c r="C45" s="41"/>
    </row>
    <row r="46" spans="1:7" ht="12.75" customHeight="1" x14ac:dyDescent="0.35">
      <c r="A46" s="153" t="s">
        <v>320</v>
      </c>
      <c r="B46" s="21"/>
      <c r="C46" s="41"/>
    </row>
    <row r="47" spans="1:7" ht="12.75" customHeight="1" x14ac:dyDescent="0.35">
      <c r="A47" s="20" t="s">
        <v>174</v>
      </c>
      <c r="B47" s="90">
        <f>'IRB Retail (PD-LGD)'!$B$77</f>
        <v>0</v>
      </c>
      <c r="C47" s="41"/>
    </row>
    <row r="48" spans="1:7" ht="12.75" customHeight="1" x14ac:dyDescent="0.35">
      <c r="A48" s="20" t="s">
        <v>0</v>
      </c>
      <c r="B48" s="101">
        <f>'IRB Retail (PD-LGD)'!$B$106</f>
        <v>0</v>
      </c>
      <c r="C48" s="41"/>
    </row>
    <row r="49" spans="1:3" ht="12.75" customHeight="1" x14ac:dyDescent="0.35">
      <c r="A49" s="20" t="s">
        <v>176</v>
      </c>
      <c r="B49" s="92">
        <f>'IRB Retail (PD-LGD)'!$B$139</f>
        <v>0</v>
      </c>
      <c r="C49" s="41"/>
    </row>
    <row r="50" spans="1:3" ht="12.75" customHeight="1" x14ac:dyDescent="0.35">
      <c r="A50" s="20" t="s">
        <v>0</v>
      </c>
      <c r="B50" s="101">
        <f>'IRB Retail (PD-LGD)'!$B$163</f>
        <v>0</v>
      </c>
      <c r="C50" s="41"/>
    </row>
    <row r="51" spans="1:3" ht="12.75" customHeight="1" x14ac:dyDescent="0.35">
      <c r="A51" s="20"/>
      <c r="B51" s="92"/>
      <c r="C51" s="41"/>
    </row>
    <row r="52" spans="1:3" ht="12.75" customHeight="1" x14ac:dyDescent="0.35">
      <c r="A52" s="153" t="s">
        <v>188</v>
      </c>
      <c r="B52" s="101">
        <f>B50+B48+B44+B42+B38</f>
        <v>0</v>
      </c>
      <c r="C52" s="41"/>
    </row>
    <row r="53" spans="1:3" ht="12.75" customHeight="1" x14ac:dyDescent="0.35">
      <c r="A53" s="20"/>
      <c r="B53" s="92"/>
      <c r="C53" s="41"/>
    </row>
    <row r="54" spans="1:3" ht="12.75" customHeight="1" x14ac:dyDescent="0.35">
      <c r="A54" s="156"/>
      <c r="B54" s="157"/>
      <c r="C54" s="40"/>
    </row>
    <row r="55" spans="1:3" ht="18" x14ac:dyDescent="0.4">
      <c r="A55" s="154" t="s">
        <v>1</v>
      </c>
      <c r="B55" s="101" t="e">
        <f>B52+B32+B22+B12</f>
        <v>#DIV/0!</v>
      </c>
      <c r="C55" s="41"/>
    </row>
    <row r="56" spans="1:3" ht="12.75" customHeight="1" x14ac:dyDescent="0.35">
      <c r="A56" s="20"/>
      <c r="B56" s="92"/>
      <c r="C56" s="41"/>
    </row>
    <row r="57" spans="1:3" ht="12.75" customHeight="1" x14ac:dyDescent="0.35">
      <c r="A57" s="153" t="s">
        <v>178</v>
      </c>
      <c r="B57" s="92"/>
      <c r="C57" s="41"/>
    </row>
    <row r="58" spans="1:3" ht="12.75" customHeight="1" x14ac:dyDescent="0.35">
      <c r="A58" s="152" t="s">
        <v>181</v>
      </c>
      <c r="B58" s="92" t="e">
        <f>'IRB Large Corporate'!$B$72</f>
        <v>#DIV/0!</v>
      </c>
      <c r="C58" s="41"/>
    </row>
    <row r="59" spans="1:3" ht="12.75" customHeight="1" x14ac:dyDescent="0.35">
      <c r="A59" s="152" t="s">
        <v>182</v>
      </c>
      <c r="B59" s="92" t="e">
        <f>'IRB Sovereign'!$B$72</f>
        <v>#DIV/0!</v>
      </c>
      <c r="C59" s="41"/>
    </row>
    <row r="60" spans="1:3" ht="12.75" customHeight="1" x14ac:dyDescent="0.35">
      <c r="A60" s="152" t="s">
        <v>183</v>
      </c>
      <c r="B60" s="92" t="e">
        <f>'IRB Interbank'!$B$72</f>
        <v>#DIV/0!</v>
      </c>
      <c r="C60" s="41"/>
    </row>
    <row r="61" spans="1:3" ht="12.75" customHeight="1" x14ac:dyDescent="0.35">
      <c r="A61" s="152" t="s">
        <v>184</v>
      </c>
      <c r="B61" s="92" t="e">
        <f>'IRB Retail (PD-LGD)'!$B$32+'IRB Retail (PD-LGD)'!$B$34+'IRB Retail (PD-LGD)'!#REF!+'IRB Retail (PD-LGD)'!#REF!</f>
        <v>#REF!</v>
      </c>
      <c r="C61" s="41"/>
    </row>
    <row r="62" spans="1:3" ht="12.75" customHeight="1" x14ac:dyDescent="0.35">
      <c r="A62" s="155" t="s">
        <v>91</v>
      </c>
      <c r="B62" s="92" t="e">
        <f>SUM(B58:B61)</f>
        <v>#DIV/0!</v>
      </c>
      <c r="C62" s="41"/>
    </row>
    <row r="63" spans="1:3" ht="12.75" customHeight="1" x14ac:dyDescent="0.35">
      <c r="A63" s="20"/>
      <c r="B63" s="92"/>
      <c r="C63" s="41"/>
    </row>
    <row r="64" spans="1:3" ht="12.75" customHeight="1" x14ac:dyDescent="0.35">
      <c r="A64" s="20" t="s">
        <v>214</v>
      </c>
      <c r="B64" s="225">
        <f>Data!I39</f>
        <v>0</v>
      </c>
      <c r="C64" s="41"/>
    </row>
    <row r="65" spans="1:3" ht="12.75" customHeight="1" x14ac:dyDescent="0.35">
      <c r="A65" s="153" t="s">
        <v>180</v>
      </c>
      <c r="B65" s="101" t="e">
        <f>MAX(-B64*12.5,-B62)</f>
        <v>#DIV/0!</v>
      </c>
      <c r="C65" s="41"/>
    </row>
    <row r="66" spans="1:3" ht="12.75" customHeight="1" x14ac:dyDescent="0.35">
      <c r="A66" s="20"/>
      <c r="B66" s="21"/>
      <c r="C66" s="41"/>
    </row>
    <row r="67" spans="1:3" ht="18" x14ac:dyDescent="0.4">
      <c r="A67" s="154" t="s">
        <v>3</v>
      </c>
      <c r="B67" s="101" t="e">
        <f>B55+B65</f>
        <v>#DIV/0!</v>
      </c>
      <c r="C67" s="41"/>
    </row>
    <row r="68" spans="1:3" ht="18" x14ac:dyDescent="0.4">
      <c r="A68" s="154"/>
      <c r="B68" s="101"/>
      <c r="C68" s="41"/>
    </row>
    <row r="69" spans="1:3" ht="18" x14ac:dyDescent="0.4">
      <c r="A69" s="154" t="s">
        <v>216</v>
      </c>
      <c r="B69" s="174" t="e">
        <f>B67/'Current Accord'!B31-1</f>
        <v>#DIV/0!</v>
      </c>
      <c r="C69" s="41"/>
    </row>
    <row r="70" spans="1:3" ht="12.75" customHeight="1" x14ac:dyDescent="0.35">
      <c r="A70" s="52"/>
      <c r="B70" s="32"/>
      <c r="C70" s="43"/>
    </row>
    <row r="73" spans="1:3" ht="12.75" customHeight="1" x14ac:dyDescent="0.35">
      <c r="A73"/>
      <c r="B73"/>
    </row>
    <row r="74" spans="1:3" ht="12.75" customHeight="1" x14ac:dyDescent="0.35">
      <c r="A74"/>
      <c r="B74"/>
    </row>
  </sheetData>
  <sheetProtection sheet="1" objects="1" scenarios="1"/>
  <mergeCells count="1">
    <mergeCell ref="A1:B1"/>
  </mergeCells>
  <phoneticPr fontId="0" type="noConversion"/>
  <pageMargins left="0.75" right="0.75" top="1" bottom="1" header="0.5" footer="0.5"/>
  <pageSetup paperSize="9" scale="95" orientation="portrait" r:id="rId1"/>
  <headerFooter alignWithMargins="0">
    <oddFooter>Page &amp;P of &amp;N</oddFooter>
  </headerFooter>
  <rowBreaks count="1" manualBreakCount="1">
    <brk id="53"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64049-5F0F-4BAD-81F1-2BA2949EAEA2}">
  <dimension ref="A1:B100"/>
  <sheetViews>
    <sheetView view="pageBreakPreview" zoomScale="60" zoomScaleNormal="100" workbookViewId="0">
      <selection activeCell="C12" sqref="C12"/>
    </sheetView>
  </sheetViews>
  <sheetFormatPr defaultRowHeight="15.5" x14ac:dyDescent="0.35"/>
  <cols>
    <col min="1" max="1" width="87.58203125" customWidth="1"/>
  </cols>
  <sheetData>
    <row r="1" spans="1:2" ht="20" x14ac:dyDescent="0.4">
      <c r="A1" s="121" t="s">
        <v>158</v>
      </c>
    </row>
    <row r="2" spans="1:2" x14ac:dyDescent="0.35">
      <c r="A2" s="122"/>
    </row>
    <row r="3" spans="1:2" ht="38.5" x14ac:dyDescent="0.35">
      <c r="A3" s="151" t="s">
        <v>159</v>
      </c>
    </row>
    <row r="4" spans="1:2" x14ac:dyDescent="0.35">
      <c r="A4" s="124"/>
    </row>
    <row r="5" spans="1:2" ht="174" customHeight="1" x14ac:dyDescent="0.35">
      <c r="A5" s="116"/>
    </row>
    <row r="6" spans="1:2" x14ac:dyDescent="0.35">
      <c r="A6" s="124"/>
    </row>
    <row r="7" spans="1:2" ht="26" x14ac:dyDescent="0.35">
      <c r="A7" s="151" t="s">
        <v>160</v>
      </c>
      <c r="B7" s="5"/>
    </row>
    <row r="8" spans="1:2" x14ac:dyDescent="0.35">
      <c r="A8" s="124"/>
    </row>
    <row r="9" spans="1:2" ht="174" customHeight="1" x14ac:dyDescent="0.35">
      <c r="A9" s="116"/>
    </row>
    <row r="10" spans="1:2" x14ac:dyDescent="0.35">
      <c r="A10" s="124"/>
    </row>
    <row r="11" spans="1:2" x14ac:dyDescent="0.35">
      <c r="A11" s="124"/>
    </row>
    <row r="12" spans="1:2" x14ac:dyDescent="0.35">
      <c r="A12" s="124"/>
    </row>
    <row r="13" spans="1:2" x14ac:dyDescent="0.35">
      <c r="A13" s="124"/>
    </row>
    <row r="14" spans="1:2" x14ac:dyDescent="0.35">
      <c r="A14" s="124"/>
    </row>
    <row r="15" spans="1:2" x14ac:dyDescent="0.35">
      <c r="A15" s="124"/>
    </row>
    <row r="16" spans="1:2" x14ac:dyDescent="0.35">
      <c r="A16" s="124"/>
    </row>
    <row r="17" spans="1:1" x14ac:dyDescent="0.35">
      <c r="A17" s="124"/>
    </row>
    <row r="18" spans="1:1" x14ac:dyDescent="0.35">
      <c r="A18" s="124"/>
    </row>
    <row r="19" spans="1:1" x14ac:dyDescent="0.35">
      <c r="A19" s="124"/>
    </row>
    <row r="20" spans="1:1" x14ac:dyDescent="0.35">
      <c r="A20" s="124"/>
    </row>
    <row r="21" spans="1:1" x14ac:dyDescent="0.35">
      <c r="A21" s="124"/>
    </row>
    <row r="22" spans="1:1" x14ac:dyDescent="0.35">
      <c r="A22" s="124"/>
    </row>
    <row r="23" spans="1:1" x14ac:dyDescent="0.35">
      <c r="A23" s="124"/>
    </row>
    <row r="24" spans="1:1" x14ac:dyDescent="0.35">
      <c r="A24" s="124"/>
    </row>
    <row r="25" spans="1:1" x14ac:dyDescent="0.35">
      <c r="A25" s="124"/>
    </row>
    <row r="26" spans="1:1" x14ac:dyDescent="0.35">
      <c r="A26" s="124"/>
    </row>
    <row r="27" spans="1:1" x14ac:dyDescent="0.35">
      <c r="A27" s="124"/>
    </row>
    <row r="28" spans="1:1" x14ac:dyDescent="0.35">
      <c r="A28" s="124"/>
    </row>
    <row r="29" spans="1:1" x14ac:dyDescent="0.35">
      <c r="A29" s="124"/>
    </row>
    <row r="30" spans="1:1" x14ac:dyDescent="0.35">
      <c r="A30" s="124"/>
    </row>
    <row r="31" spans="1:1" x14ac:dyDescent="0.35">
      <c r="A31" s="124"/>
    </row>
    <row r="32" spans="1:1" x14ac:dyDescent="0.35">
      <c r="A32" s="124"/>
    </row>
    <row r="33" spans="1:1" x14ac:dyDescent="0.35">
      <c r="A33" s="124"/>
    </row>
    <row r="34" spans="1:1" x14ac:dyDescent="0.35">
      <c r="A34" s="124"/>
    </row>
    <row r="35" spans="1:1" x14ac:dyDescent="0.35">
      <c r="A35" s="124"/>
    </row>
    <row r="36" spans="1:1" x14ac:dyDescent="0.35">
      <c r="A36" s="124"/>
    </row>
    <row r="37" spans="1:1" x14ac:dyDescent="0.35">
      <c r="A37" s="124"/>
    </row>
    <row r="38" spans="1:1" x14ac:dyDescent="0.35">
      <c r="A38" s="124"/>
    </row>
    <row r="39" spans="1:1" x14ac:dyDescent="0.35">
      <c r="A39" s="124"/>
    </row>
    <row r="40" spans="1:1" x14ac:dyDescent="0.35">
      <c r="A40" s="124"/>
    </row>
    <row r="41" spans="1:1" x14ac:dyDescent="0.35">
      <c r="A41" s="124"/>
    </row>
    <row r="42" spans="1:1" x14ac:dyDescent="0.35">
      <c r="A42" s="124"/>
    </row>
    <row r="43" spans="1:1" x14ac:dyDescent="0.35">
      <c r="A43" s="124"/>
    </row>
    <row r="44" spans="1:1" x14ac:dyDescent="0.35">
      <c r="A44" s="124"/>
    </row>
    <row r="45" spans="1:1" x14ac:dyDescent="0.35">
      <c r="A45" s="124"/>
    </row>
    <row r="46" spans="1:1" x14ac:dyDescent="0.35">
      <c r="A46" s="124"/>
    </row>
    <row r="47" spans="1:1" x14ac:dyDescent="0.35">
      <c r="A47" s="124"/>
    </row>
    <row r="48" spans="1:1" x14ac:dyDescent="0.35">
      <c r="A48" s="124"/>
    </row>
    <row r="49" spans="1:1" x14ac:dyDescent="0.35">
      <c r="A49" s="124"/>
    </row>
    <row r="50" spans="1:1" x14ac:dyDescent="0.35">
      <c r="A50" s="124"/>
    </row>
    <row r="51" spans="1:1" x14ac:dyDescent="0.35">
      <c r="A51" s="124"/>
    </row>
    <row r="52" spans="1:1" x14ac:dyDescent="0.35">
      <c r="A52" s="124"/>
    </row>
    <row r="53" spans="1:1" x14ac:dyDescent="0.35">
      <c r="A53" s="124"/>
    </row>
    <row r="54" spans="1:1" x14ac:dyDescent="0.35">
      <c r="A54" s="124"/>
    </row>
    <row r="55" spans="1:1" x14ac:dyDescent="0.35">
      <c r="A55" s="124"/>
    </row>
    <row r="56" spans="1:1" x14ac:dyDescent="0.35">
      <c r="A56" s="124"/>
    </row>
    <row r="57" spans="1:1" x14ac:dyDescent="0.35">
      <c r="A57" s="124"/>
    </row>
    <row r="58" spans="1:1" x14ac:dyDescent="0.35">
      <c r="A58" s="124"/>
    </row>
    <row r="59" spans="1:1" x14ac:dyDescent="0.35">
      <c r="A59" s="124"/>
    </row>
    <row r="60" spans="1:1" x14ac:dyDescent="0.35">
      <c r="A60" s="124"/>
    </row>
    <row r="61" spans="1:1" x14ac:dyDescent="0.35">
      <c r="A61" s="124"/>
    </row>
    <row r="62" spans="1:1" x14ac:dyDescent="0.35">
      <c r="A62" s="124"/>
    </row>
    <row r="63" spans="1:1" x14ac:dyDescent="0.35">
      <c r="A63" s="124"/>
    </row>
    <row r="64" spans="1:1" x14ac:dyDescent="0.35">
      <c r="A64" s="124"/>
    </row>
    <row r="65" spans="1:1" x14ac:dyDescent="0.35">
      <c r="A65" s="124"/>
    </row>
    <row r="66" spans="1:1" x14ac:dyDescent="0.35">
      <c r="A66" s="124"/>
    </row>
    <row r="67" spans="1:1" x14ac:dyDescent="0.35">
      <c r="A67" s="124"/>
    </row>
    <row r="68" spans="1:1" x14ac:dyDescent="0.35">
      <c r="A68" s="124"/>
    </row>
    <row r="69" spans="1:1" x14ac:dyDescent="0.35">
      <c r="A69" s="124"/>
    </row>
    <row r="70" spans="1:1" x14ac:dyDescent="0.35">
      <c r="A70" s="124"/>
    </row>
    <row r="71" spans="1:1" x14ac:dyDescent="0.35">
      <c r="A71" s="124"/>
    </row>
    <row r="72" spans="1:1" x14ac:dyDescent="0.35">
      <c r="A72" s="124"/>
    </row>
    <row r="73" spans="1:1" x14ac:dyDescent="0.35">
      <c r="A73" s="124"/>
    </row>
    <row r="74" spans="1:1" x14ac:dyDescent="0.35">
      <c r="A74" s="124"/>
    </row>
    <row r="75" spans="1:1" x14ac:dyDescent="0.35">
      <c r="A75" s="124"/>
    </row>
    <row r="76" spans="1:1" x14ac:dyDescent="0.35">
      <c r="A76" s="124"/>
    </row>
    <row r="77" spans="1:1" x14ac:dyDescent="0.35">
      <c r="A77" s="124"/>
    </row>
    <row r="78" spans="1:1" x14ac:dyDescent="0.35">
      <c r="A78" s="124"/>
    </row>
    <row r="79" spans="1:1" x14ac:dyDescent="0.35">
      <c r="A79" s="124"/>
    </row>
    <row r="80" spans="1:1" x14ac:dyDescent="0.35">
      <c r="A80" s="124"/>
    </row>
    <row r="81" spans="1:1" x14ac:dyDescent="0.35">
      <c r="A81" s="124"/>
    </row>
    <row r="82" spans="1:1" x14ac:dyDescent="0.35">
      <c r="A82" s="124"/>
    </row>
    <row r="83" spans="1:1" x14ac:dyDescent="0.35">
      <c r="A83" s="124"/>
    </row>
    <row r="84" spans="1:1" x14ac:dyDescent="0.35">
      <c r="A84" s="124"/>
    </row>
    <row r="85" spans="1:1" x14ac:dyDescent="0.35">
      <c r="A85" s="124"/>
    </row>
    <row r="86" spans="1:1" x14ac:dyDescent="0.35">
      <c r="A86" s="124"/>
    </row>
    <row r="87" spans="1:1" x14ac:dyDescent="0.35">
      <c r="A87" s="124"/>
    </row>
    <row r="88" spans="1:1" x14ac:dyDescent="0.35">
      <c r="A88" s="124"/>
    </row>
    <row r="89" spans="1:1" x14ac:dyDescent="0.35">
      <c r="A89" s="124"/>
    </row>
    <row r="90" spans="1:1" x14ac:dyDescent="0.35">
      <c r="A90" s="124"/>
    </row>
    <row r="91" spans="1:1" x14ac:dyDescent="0.35">
      <c r="A91" s="124"/>
    </row>
    <row r="92" spans="1:1" x14ac:dyDescent="0.35">
      <c r="A92" s="124"/>
    </row>
    <row r="93" spans="1:1" x14ac:dyDescent="0.35">
      <c r="A93" s="124"/>
    </row>
    <row r="94" spans="1:1" x14ac:dyDescent="0.35">
      <c r="A94" s="124"/>
    </row>
    <row r="95" spans="1:1" x14ac:dyDescent="0.35">
      <c r="A95" s="124"/>
    </row>
    <row r="96" spans="1:1" x14ac:dyDescent="0.35">
      <c r="A96" s="124"/>
    </row>
    <row r="97" spans="1:1" x14ac:dyDescent="0.35">
      <c r="A97" s="124"/>
    </row>
    <row r="98" spans="1:1" x14ac:dyDescent="0.35">
      <c r="A98" s="124"/>
    </row>
    <row r="99" spans="1:1" x14ac:dyDescent="0.35">
      <c r="A99" s="124"/>
    </row>
    <row r="100" spans="1:1" x14ac:dyDescent="0.35">
      <c r="A100" s="125"/>
    </row>
  </sheetData>
  <phoneticPr fontId="0" type="noConversion"/>
  <pageMargins left="0.75" right="0.75" top="1" bottom="1" header="0.5" footer="0.5"/>
  <pageSetup orientation="portrait" r:id="rId1"/>
  <headerFooter alignWithMargins="0">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74389-0633-48B1-8365-E82BA43002C9}">
  <dimension ref="A1:B101"/>
  <sheetViews>
    <sheetView view="pageBreakPreview" zoomScale="60" zoomScaleNormal="100" workbookViewId="0">
      <selection activeCell="C12" sqref="C12"/>
    </sheetView>
  </sheetViews>
  <sheetFormatPr defaultRowHeight="15.5" x14ac:dyDescent="0.35"/>
  <cols>
    <col min="1" max="1" width="87.58203125" customWidth="1"/>
  </cols>
  <sheetData>
    <row r="1" spans="1:2" ht="20" x14ac:dyDescent="0.4">
      <c r="A1" s="121" t="s">
        <v>31</v>
      </c>
    </row>
    <row r="2" spans="1:2" x14ac:dyDescent="0.35">
      <c r="A2" s="122"/>
    </row>
    <row r="3" spans="1:2" x14ac:dyDescent="0.35">
      <c r="A3" s="123" t="s">
        <v>32</v>
      </c>
    </row>
    <row r="4" spans="1:2" ht="16.5" customHeight="1" x14ac:dyDescent="0.35">
      <c r="A4" s="211"/>
    </row>
    <row r="5" spans="1:2" x14ac:dyDescent="0.35">
      <c r="A5" s="211"/>
    </row>
    <row r="6" spans="1:2" x14ac:dyDescent="0.35">
      <c r="A6" s="211"/>
    </row>
    <row r="7" spans="1:2" x14ac:dyDescent="0.35">
      <c r="A7" s="211"/>
      <c r="B7" s="5"/>
    </row>
    <row r="8" spans="1:2" x14ac:dyDescent="0.35">
      <c r="A8" s="211"/>
    </row>
    <row r="9" spans="1:2" x14ac:dyDescent="0.35">
      <c r="A9" s="211"/>
    </row>
    <row r="10" spans="1:2" x14ac:dyDescent="0.35">
      <c r="A10" s="211"/>
    </row>
    <row r="11" spans="1:2" x14ac:dyDescent="0.35">
      <c r="A11" s="211"/>
    </row>
    <row r="12" spans="1:2" x14ac:dyDescent="0.35">
      <c r="A12" s="211"/>
    </row>
    <row r="13" spans="1:2" x14ac:dyDescent="0.35">
      <c r="A13" s="211"/>
    </row>
    <row r="14" spans="1:2" x14ac:dyDescent="0.35">
      <c r="A14" s="211"/>
    </row>
    <row r="15" spans="1:2" x14ac:dyDescent="0.35">
      <c r="A15" s="211"/>
    </row>
    <row r="16" spans="1:2" x14ac:dyDescent="0.35">
      <c r="A16" s="211"/>
    </row>
    <row r="17" spans="1:1" x14ac:dyDescent="0.35">
      <c r="A17" s="211"/>
    </row>
    <row r="18" spans="1:1" x14ac:dyDescent="0.35">
      <c r="A18" s="211"/>
    </row>
    <row r="19" spans="1:1" x14ac:dyDescent="0.35">
      <c r="A19" s="211"/>
    </row>
    <row r="20" spans="1:1" x14ac:dyDescent="0.35">
      <c r="A20" s="211"/>
    </row>
    <row r="21" spans="1:1" x14ac:dyDescent="0.35">
      <c r="A21" s="211"/>
    </row>
    <row r="22" spans="1:1" x14ac:dyDescent="0.35">
      <c r="A22" s="211"/>
    </row>
    <row r="23" spans="1:1" x14ac:dyDescent="0.35">
      <c r="A23" s="211"/>
    </row>
    <row r="24" spans="1:1" x14ac:dyDescent="0.35">
      <c r="A24" s="211"/>
    </row>
    <row r="25" spans="1:1" x14ac:dyDescent="0.35">
      <c r="A25" s="211"/>
    </row>
    <row r="26" spans="1:1" x14ac:dyDescent="0.35">
      <c r="A26" s="211"/>
    </row>
    <row r="27" spans="1:1" x14ac:dyDescent="0.35">
      <c r="A27" s="211"/>
    </row>
    <row r="28" spans="1:1" x14ac:dyDescent="0.35">
      <c r="A28" s="211"/>
    </row>
    <row r="29" spans="1:1" x14ac:dyDescent="0.35">
      <c r="A29" s="211"/>
    </row>
    <row r="30" spans="1:1" x14ac:dyDescent="0.35">
      <c r="A30" s="211"/>
    </row>
    <row r="31" spans="1:1" x14ac:dyDescent="0.35">
      <c r="A31" s="211"/>
    </row>
    <row r="32" spans="1:1" x14ac:dyDescent="0.35">
      <c r="A32" s="211"/>
    </row>
    <row r="33" spans="1:1" x14ac:dyDescent="0.35">
      <c r="A33" s="211"/>
    </row>
    <row r="34" spans="1:1" x14ac:dyDescent="0.35">
      <c r="A34" s="211"/>
    </row>
    <row r="35" spans="1:1" x14ac:dyDescent="0.35">
      <c r="A35" s="211"/>
    </row>
    <row r="36" spans="1:1" x14ac:dyDescent="0.35">
      <c r="A36" s="211"/>
    </row>
    <row r="37" spans="1:1" x14ac:dyDescent="0.35">
      <c r="A37" s="211"/>
    </row>
    <row r="38" spans="1:1" x14ac:dyDescent="0.35">
      <c r="A38" s="211"/>
    </row>
    <row r="39" spans="1:1" x14ac:dyDescent="0.35">
      <c r="A39" s="211"/>
    </row>
    <row r="40" spans="1:1" x14ac:dyDescent="0.35">
      <c r="A40" s="211"/>
    </row>
    <row r="41" spans="1:1" x14ac:dyDescent="0.35">
      <c r="A41" s="211"/>
    </row>
    <row r="42" spans="1:1" x14ac:dyDescent="0.35">
      <c r="A42" s="211"/>
    </row>
    <row r="43" spans="1:1" x14ac:dyDescent="0.35">
      <c r="A43" s="211"/>
    </row>
    <row r="44" spans="1:1" x14ac:dyDescent="0.35">
      <c r="A44" s="211"/>
    </row>
    <row r="45" spans="1:1" x14ac:dyDescent="0.35">
      <c r="A45" s="211"/>
    </row>
    <row r="46" spans="1:1" x14ac:dyDescent="0.35">
      <c r="A46" s="211"/>
    </row>
    <row r="47" spans="1:1" x14ac:dyDescent="0.35">
      <c r="A47" s="211"/>
    </row>
    <row r="48" spans="1:1" x14ac:dyDescent="0.35">
      <c r="A48" s="211"/>
    </row>
    <row r="49" spans="1:1" x14ac:dyDescent="0.35">
      <c r="A49" s="211"/>
    </row>
    <row r="50" spans="1:1" x14ac:dyDescent="0.35">
      <c r="A50" s="211"/>
    </row>
    <row r="51" spans="1:1" x14ac:dyDescent="0.35">
      <c r="A51" s="211"/>
    </row>
    <row r="52" spans="1:1" x14ac:dyDescent="0.35">
      <c r="A52" s="211"/>
    </row>
    <row r="53" spans="1:1" x14ac:dyDescent="0.35">
      <c r="A53" s="211"/>
    </row>
    <row r="54" spans="1:1" x14ac:dyDescent="0.35">
      <c r="A54" s="211"/>
    </row>
    <row r="55" spans="1:1" x14ac:dyDescent="0.35">
      <c r="A55" s="211"/>
    </row>
    <row r="56" spans="1:1" x14ac:dyDescent="0.35">
      <c r="A56" s="211"/>
    </row>
    <row r="57" spans="1:1" x14ac:dyDescent="0.35">
      <c r="A57" s="211"/>
    </row>
    <row r="58" spans="1:1" x14ac:dyDescent="0.35">
      <c r="A58" s="211"/>
    </row>
    <row r="59" spans="1:1" x14ac:dyDescent="0.35">
      <c r="A59" s="211"/>
    </row>
    <row r="60" spans="1:1" x14ac:dyDescent="0.35">
      <c r="A60" s="211"/>
    </row>
    <row r="61" spans="1:1" x14ac:dyDescent="0.35">
      <c r="A61" s="211"/>
    </row>
    <row r="62" spans="1:1" x14ac:dyDescent="0.35">
      <c r="A62" s="211"/>
    </row>
    <row r="63" spans="1:1" x14ac:dyDescent="0.35">
      <c r="A63" s="211"/>
    </row>
    <row r="64" spans="1:1" x14ac:dyDescent="0.35">
      <c r="A64" s="211"/>
    </row>
    <row r="65" spans="1:1" x14ac:dyDescent="0.35">
      <c r="A65" s="211"/>
    </row>
    <row r="66" spans="1:1" x14ac:dyDescent="0.35">
      <c r="A66" s="211"/>
    </row>
    <row r="67" spans="1:1" x14ac:dyDescent="0.35">
      <c r="A67" s="211"/>
    </row>
    <row r="68" spans="1:1" x14ac:dyDescent="0.35">
      <c r="A68" s="211"/>
    </row>
    <row r="69" spans="1:1" x14ac:dyDescent="0.35">
      <c r="A69" s="211"/>
    </row>
    <row r="70" spans="1:1" x14ac:dyDescent="0.35">
      <c r="A70" s="211"/>
    </row>
    <row r="71" spans="1:1" x14ac:dyDescent="0.35">
      <c r="A71" s="211"/>
    </row>
    <row r="72" spans="1:1" x14ac:dyDescent="0.35">
      <c r="A72" s="211"/>
    </row>
    <row r="73" spans="1:1" x14ac:dyDescent="0.35">
      <c r="A73" s="211"/>
    </row>
    <row r="74" spans="1:1" x14ac:dyDescent="0.35">
      <c r="A74" s="211"/>
    </row>
    <row r="75" spans="1:1" x14ac:dyDescent="0.35">
      <c r="A75" s="211"/>
    </row>
    <row r="76" spans="1:1" x14ac:dyDescent="0.35">
      <c r="A76" s="211"/>
    </row>
    <row r="77" spans="1:1" x14ac:dyDescent="0.35">
      <c r="A77" s="211"/>
    </row>
    <row r="78" spans="1:1" x14ac:dyDescent="0.35">
      <c r="A78" s="211"/>
    </row>
    <row r="79" spans="1:1" x14ac:dyDescent="0.35">
      <c r="A79" s="211"/>
    </row>
    <row r="80" spans="1:1" x14ac:dyDescent="0.35">
      <c r="A80" s="211"/>
    </row>
    <row r="81" spans="1:1" x14ac:dyDescent="0.35">
      <c r="A81" s="211"/>
    </row>
    <row r="82" spans="1:1" x14ac:dyDescent="0.35">
      <c r="A82" s="211"/>
    </row>
    <row r="83" spans="1:1" x14ac:dyDescent="0.35">
      <c r="A83" s="211"/>
    </row>
    <row r="84" spans="1:1" x14ac:dyDescent="0.35">
      <c r="A84" s="211"/>
    </row>
    <row r="85" spans="1:1" x14ac:dyDescent="0.35">
      <c r="A85" s="211"/>
    </row>
    <row r="86" spans="1:1" x14ac:dyDescent="0.35">
      <c r="A86" s="211"/>
    </row>
    <row r="87" spans="1:1" x14ac:dyDescent="0.35">
      <c r="A87" s="211"/>
    </row>
    <row r="88" spans="1:1" x14ac:dyDescent="0.35">
      <c r="A88" s="211"/>
    </row>
    <row r="89" spans="1:1" x14ac:dyDescent="0.35">
      <c r="A89" s="211"/>
    </row>
    <row r="90" spans="1:1" x14ac:dyDescent="0.35">
      <c r="A90" s="211"/>
    </row>
    <row r="91" spans="1:1" x14ac:dyDescent="0.35">
      <c r="A91" s="211"/>
    </row>
    <row r="92" spans="1:1" x14ac:dyDescent="0.35">
      <c r="A92" s="211"/>
    </row>
    <row r="93" spans="1:1" x14ac:dyDescent="0.35">
      <c r="A93" s="211"/>
    </row>
    <row r="94" spans="1:1" x14ac:dyDescent="0.35">
      <c r="A94" s="211"/>
    </row>
    <row r="95" spans="1:1" x14ac:dyDescent="0.35">
      <c r="A95" s="211"/>
    </row>
    <row r="96" spans="1:1" x14ac:dyDescent="0.35">
      <c r="A96" s="211"/>
    </row>
    <row r="97" spans="1:1" x14ac:dyDescent="0.35">
      <c r="A97" s="211"/>
    </row>
    <row r="98" spans="1:1" x14ac:dyDescent="0.35">
      <c r="A98" s="211"/>
    </row>
    <row r="99" spans="1:1" x14ac:dyDescent="0.35">
      <c r="A99" s="211"/>
    </row>
    <row r="100" spans="1:1" x14ac:dyDescent="0.35">
      <c r="A100" s="211"/>
    </row>
    <row r="101" spans="1:1" x14ac:dyDescent="0.35">
      <c r="A101" s="125"/>
    </row>
  </sheetData>
  <phoneticPr fontId="0" type="noConversion"/>
  <pageMargins left="0.75" right="0.75" top="1" bottom="1" header="0.5" footer="0.5"/>
  <pageSetup orientation="portrait" r:id="rId1"/>
  <headerFooter alignWithMargins="0">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4D0C9-1AFD-46F5-BF5E-8E3E215741EB}">
  <sheetPr>
    <pageSetUpPr fitToPage="1"/>
  </sheetPr>
  <dimension ref="A1:K35"/>
  <sheetViews>
    <sheetView view="pageBreakPreview" topLeftCell="A11" zoomScale="75" zoomScaleNormal="100" workbookViewId="0">
      <selection activeCell="C12" sqref="C12"/>
    </sheetView>
  </sheetViews>
  <sheetFormatPr defaultColWidth="9" defaultRowHeight="15.5" x14ac:dyDescent="0.35"/>
  <cols>
    <col min="1" max="1" width="71.25" style="6" customWidth="1"/>
    <col min="2" max="2" width="12.33203125" style="6" customWidth="1"/>
    <col min="3" max="3" width="2.33203125" customWidth="1"/>
    <col min="4" max="16384" width="9" style="6"/>
  </cols>
  <sheetData>
    <row r="1" spans="1:11" ht="30" x14ac:dyDescent="0.6">
      <c r="A1" s="272" t="s">
        <v>33</v>
      </c>
      <c r="B1" s="273"/>
      <c r="C1" s="8"/>
      <c r="D1" s="1"/>
      <c r="E1" s="1"/>
      <c r="F1" s="1"/>
      <c r="G1" s="1"/>
      <c r="H1" s="1"/>
      <c r="I1" s="1"/>
      <c r="J1" s="1"/>
      <c r="K1" s="1"/>
    </row>
    <row r="2" spans="1:11" x14ac:dyDescent="0.35">
      <c r="A2" s="20"/>
      <c r="B2" s="41"/>
      <c r="C2" s="8"/>
      <c r="D2" s="1"/>
      <c r="E2" s="1"/>
      <c r="F2" s="1"/>
      <c r="G2" s="1"/>
      <c r="H2" s="1"/>
      <c r="I2" s="1"/>
      <c r="J2" s="1"/>
      <c r="K2" s="1"/>
    </row>
    <row r="3" spans="1:11" x14ac:dyDescent="0.35">
      <c r="A3" s="64" t="s">
        <v>168</v>
      </c>
      <c r="B3" s="41"/>
      <c r="C3" s="8"/>
      <c r="D3" s="1"/>
      <c r="E3" s="1"/>
      <c r="F3" s="1"/>
      <c r="G3" s="1"/>
      <c r="H3" s="1"/>
      <c r="I3" s="1"/>
      <c r="J3" s="1"/>
      <c r="K3" s="1"/>
    </row>
    <row r="4" spans="1:11" ht="8.15" customHeight="1" x14ac:dyDescent="0.35">
      <c r="A4" s="20"/>
      <c r="B4" s="41"/>
      <c r="C4" s="8"/>
      <c r="D4" s="1"/>
      <c r="E4" s="1"/>
      <c r="F4" s="1"/>
      <c r="G4" s="1"/>
      <c r="H4" s="1"/>
      <c r="I4" s="1"/>
      <c r="J4" s="1"/>
      <c r="K4" s="1"/>
    </row>
    <row r="5" spans="1:11" x14ac:dyDescent="0.35">
      <c r="A5" s="20" t="s">
        <v>215</v>
      </c>
      <c r="B5" s="184">
        <f>Data!H24</f>
        <v>0</v>
      </c>
      <c r="C5" s="8"/>
      <c r="D5" s="4"/>
      <c r="E5" s="1"/>
      <c r="F5" s="1"/>
      <c r="G5" s="1"/>
      <c r="H5" s="1"/>
      <c r="I5" s="1"/>
      <c r="J5" s="1"/>
      <c r="K5" s="1"/>
    </row>
    <row r="6" spans="1:11" x14ac:dyDescent="0.35">
      <c r="A6" s="20" t="s">
        <v>0</v>
      </c>
      <c r="B6" s="185">
        <f>B5*1</f>
        <v>0</v>
      </c>
      <c r="C6" s="8"/>
      <c r="D6" s="3"/>
      <c r="E6" s="1"/>
      <c r="F6" s="1"/>
      <c r="G6" s="1"/>
      <c r="H6" s="1"/>
      <c r="I6" s="1"/>
      <c r="J6" s="1"/>
      <c r="K6" s="1"/>
    </row>
    <row r="7" spans="1:11" x14ac:dyDescent="0.35">
      <c r="A7" s="20"/>
      <c r="B7" s="41"/>
      <c r="E7" s="1"/>
      <c r="F7" s="1"/>
      <c r="G7" s="1"/>
      <c r="H7" s="1"/>
      <c r="I7" s="1"/>
      <c r="J7" s="1"/>
      <c r="K7" s="1"/>
    </row>
    <row r="8" spans="1:11" x14ac:dyDescent="0.35">
      <c r="A8" s="64" t="s">
        <v>172</v>
      </c>
      <c r="B8" s="41"/>
      <c r="D8" s="4"/>
      <c r="E8" s="1"/>
      <c r="F8" s="1"/>
      <c r="G8" s="1"/>
      <c r="H8" s="1"/>
      <c r="I8" s="1"/>
      <c r="J8" s="1"/>
      <c r="K8" s="1"/>
    </row>
    <row r="9" spans="1:11" ht="8.15" customHeight="1" x14ac:dyDescent="0.35">
      <c r="A9" s="20"/>
      <c r="B9" s="41"/>
      <c r="D9" s="4"/>
      <c r="E9" s="1"/>
      <c r="F9" s="1"/>
      <c r="G9" s="1"/>
      <c r="H9" s="1"/>
      <c r="I9" s="1"/>
      <c r="J9" s="1"/>
      <c r="K9" s="1"/>
    </row>
    <row r="10" spans="1:11" x14ac:dyDescent="0.35">
      <c r="A10" s="20" t="s">
        <v>215</v>
      </c>
      <c r="B10" s="184">
        <f>Data!H27</f>
        <v>0</v>
      </c>
      <c r="D10" s="4"/>
      <c r="E10" s="1"/>
      <c r="F10" s="1"/>
      <c r="G10" s="1"/>
      <c r="H10" s="1"/>
      <c r="I10" s="1"/>
      <c r="J10" s="1"/>
      <c r="K10" s="1"/>
    </row>
    <row r="11" spans="1:11" x14ac:dyDescent="0.35">
      <c r="A11" s="20" t="s">
        <v>34</v>
      </c>
      <c r="B11" s="159">
        <v>0</v>
      </c>
      <c r="D11" s="4"/>
      <c r="E11" s="1"/>
      <c r="F11" s="1"/>
      <c r="G11" s="1"/>
      <c r="H11" s="1"/>
      <c r="I11" s="1"/>
      <c r="J11" s="1"/>
      <c r="K11" s="1"/>
    </row>
    <row r="12" spans="1:11" x14ac:dyDescent="0.35">
      <c r="A12" s="20" t="s">
        <v>0</v>
      </c>
      <c r="B12" s="185">
        <f>1*(1-B11)*B10</f>
        <v>0</v>
      </c>
      <c r="D12" s="1"/>
      <c r="E12" s="1"/>
      <c r="F12" s="1"/>
      <c r="G12" s="1"/>
      <c r="H12" s="1"/>
      <c r="I12" s="1"/>
      <c r="J12" s="1"/>
      <c r="K12" s="1"/>
    </row>
    <row r="13" spans="1:11" x14ac:dyDescent="0.35">
      <c r="A13" s="20"/>
      <c r="B13" s="41"/>
      <c r="E13" s="1"/>
      <c r="F13" s="1"/>
      <c r="G13" s="1"/>
      <c r="H13" s="1"/>
      <c r="I13" s="1"/>
      <c r="J13" s="1"/>
      <c r="K13" s="1"/>
    </row>
    <row r="14" spans="1:11" x14ac:dyDescent="0.35">
      <c r="A14" s="64" t="s">
        <v>171</v>
      </c>
      <c r="B14" s="41"/>
      <c r="D14" s="4"/>
      <c r="E14" s="1"/>
      <c r="F14" s="1"/>
      <c r="G14" s="1"/>
      <c r="H14" s="1"/>
      <c r="I14" s="1"/>
      <c r="J14" s="1"/>
      <c r="K14" s="1"/>
    </row>
    <row r="15" spans="1:11" ht="8.15" customHeight="1" x14ac:dyDescent="0.35">
      <c r="A15" s="20"/>
      <c r="B15" s="41"/>
      <c r="D15" s="4"/>
      <c r="E15" s="1"/>
      <c r="F15" s="1"/>
      <c r="G15" s="1"/>
      <c r="H15" s="1"/>
      <c r="I15" s="1"/>
      <c r="J15" s="1"/>
      <c r="K15" s="1"/>
    </row>
    <row r="16" spans="1:11" x14ac:dyDescent="0.35">
      <c r="A16" s="20" t="s">
        <v>215</v>
      </c>
      <c r="B16" s="184">
        <f>Data!H28</f>
        <v>0</v>
      </c>
      <c r="D16" s="4"/>
      <c r="E16" s="1"/>
      <c r="F16" s="1"/>
      <c r="G16" s="1"/>
      <c r="H16" s="1"/>
      <c r="I16" s="1"/>
      <c r="J16" s="1"/>
      <c r="K16" s="1"/>
    </row>
    <row r="17" spans="1:11" x14ac:dyDescent="0.35">
      <c r="A17" s="20" t="s">
        <v>35</v>
      </c>
      <c r="B17" s="160">
        <v>0</v>
      </c>
      <c r="D17" s="4"/>
      <c r="E17" s="1"/>
      <c r="F17" s="1"/>
      <c r="G17" s="1"/>
      <c r="H17" s="1"/>
      <c r="I17" s="1"/>
      <c r="J17" s="1"/>
      <c r="K17" s="1"/>
    </row>
    <row r="18" spans="1:11" x14ac:dyDescent="0.35">
      <c r="A18" s="20" t="s">
        <v>0</v>
      </c>
      <c r="B18" s="185">
        <f>1*B16*((B17*0.2)+(1-B17))</f>
        <v>0</v>
      </c>
      <c r="D18" s="1"/>
      <c r="E18" s="1"/>
      <c r="F18" s="1"/>
      <c r="G18" s="1"/>
      <c r="H18" s="1"/>
      <c r="I18" s="1"/>
      <c r="J18" s="1"/>
      <c r="K18" s="1"/>
    </row>
    <row r="19" spans="1:11" x14ac:dyDescent="0.35">
      <c r="A19" s="20"/>
      <c r="B19" s="41"/>
      <c r="D19" s="1"/>
      <c r="E19" s="1"/>
      <c r="F19" s="1"/>
      <c r="G19" s="1"/>
      <c r="H19" s="1"/>
      <c r="I19" s="1"/>
      <c r="J19" s="1"/>
      <c r="K19" s="1"/>
    </row>
    <row r="20" spans="1:11" x14ac:dyDescent="0.35">
      <c r="A20" s="64" t="s">
        <v>217</v>
      </c>
      <c r="B20" s="41"/>
      <c r="D20" s="4"/>
      <c r="E20" s="1"/>
      <c r="F20" s="1"/>
      <c r="G20" s="1"/>
      <c r="H20" s="1"/>
      <c r="I20" s="1"/>
      <c r="J20" s="1"/>
      <c r="K20" s="1"/>
    </row>
    <row r="21" spans="1:11" ht="8.15" customHeight="1" x14ac:dyDescent="0.35">
      <c r="A21" s="20"/>
      <c r="B21" s="41"/>
      <c r="D21" s="4"/>
      <c r="E21" s="1"/>
      <c r="F21" s="1"/>
      <c r="G21" s="1"/>
      <c r="H21" s="1"/>
      <c r="I21" s="1"/>
      <c r="J21" s="1"/>
      <c r="K21" s="1"/>
    </row>
    <row r="22" spans="1:11" x14ac:dyDescent="0.35">
      <c r="A22" s="20" t="s">
        <v>215</v>
      </c>
      <c r="B22" s="184">
        <f>Data!H29</f>
        <v>0</v>
      </c>
      <c r="D22" s="4"/>
      <c r="F22" s="1"/>
      <c r="G22" s="1"/>
      <c r="H22" s="1"/>
      <c r="J22" s="1"/>
      <c r="K22" s="1"/>
    </row>
    <row r="23" spans="1:11" x14ac:dyDescent="0.35">
      <c r="A23" s="20" t="s">
        <v>36</v>
      </c>
      <c r="B23" s="186" t="e">
        <f>Data!H30/Data!H29</f>
        <v>#DIV/0!</v>
      </c>
      <c r="D23" s="4"/>
      <c r="E23" s="1"/>
      <c r="F23" s="1"/>
      <c r="G23" s="1"/>
      <c r="H23" s="1"/>
      <c r="I23" s="1"/>
      <c r="J23" s="1"/>
      <c r="K23" s="1"/>
    </row>
    <row r="24" spans="1:11" x14ac:dyDescent="0.35">
      <c r="A24" s="20" t="s">
        <v>0</v>
      </c>
      <c r="B24" s="185" t="e">
        <f>1*B22*((B23*0.5)+(1-B23))</f>
        <v>#DIV/0!</v>
      </c>
      <c r="D24" s="1"/>
      <c r="E24" s="1"/>
      <c r="F24" s="1"/>
      <c r="G24" s="1"/>
      <c r="H24" s="1"/>
      <c r="I24" s="1"/>
      <c r="J24" s="1"/>
      <c r="K24" s="1"/>
    </row>
    <row r="25" spans="1:11" x14ac:dyDescent="0.35">
      <c r="A25" s="20"/>
      <c r="B25" s="41"/>
      <c r="D25" s="1"/>
      <c r="E25" s="1"/>
      <c r="F25" s="1"/>
      <c r="G25" s="1"/>
      <c r="H25" s="1"/>
      <c r="I25" s="1"/>
      <c r="J25" s="1"/>
      <c r="K25" s="1"/>
    </row>
    <row r="26" spans="1:11" x14ac:dyDescent="0.35">
      <c r="A26" s="37"/>
      <c r="B26" s="161"/>
      <c r="D26" s="1"/>
      <c r="E26" s="1"/>
      <c r="F26" s="1"/>
      <c r="G26" s="1"/>
      <c r="H26" s="1"/>
      <c r="I26" s="1"/>
      <c r="J26" s="1"/>
      <c r="K26" s="1"/>
    </row>
    <row r="27" spans="1:11" ht="18" x14ac:dyDescent="0.4">
      <c r="A27" s="154" t="s">
        <v>1</v>
      </c>
      <c r="B27" s="185" t="e">
        <f>B24+B18+B12+B6</f>
        <v>#DIV/0!</v>
      </c>
      <c r="D27" s="1"/>
      <c r="E27" s="1"/>
      <c r="F27" s="1"/>
      <c r="G27" s="1"/>
      <c r="H27" s="1"/>
      <c r="I27" s="1"/>
      <c r="J27" s="1"/>
      <c r="K27" s="1"/>
    </row>
    <row r="28" spans="1:11" x14ac:dyDescent="0.35">
      <c r="A28" s="20"/>
      <c r="B28" s="41"/>
      <c r="D28" s="1"/>
      <c r="E28" s="1"/>
      <c r="F28" s="1"/>
      <c r="G28" s="1"/>
      <c r="H28" s="1"/>
      <c r="I28" s="1"/>
      <c r="J28" s="1"/>
      <c r="K28" s="1"/>
    </row>
    <row r="29" spans="1:11" ht="18" x14ac:dyDescent="0.4">
      <c r="A29" s="154" t="s">
        <v>2</v>
      </c>
      <c r="B29" s="160">
        <v>0</v>
      </c>
      <c r="D29" s="2"/>
      <c r="E29" s="2"/>
      <c r="F29" s="2"/>
      <c r="G29" s="2"/>
      <c r="H29" s="2"/>
      <c r="I29" s="2"/>
      <c r="J29" s="2"/>
      <c r="K29" s="2"/>
    </row>
    <row r="30" spans="1:11" x14ac:dyDescent="0.35">
      <c r="A30" s="20"/>
      <c r="B30" s="41"/>
      <c r="D30" s="7"/>
      <c r="E30" s="7"/>
      <c r="F30" s="7"/>
      <c r="G30" s="7"/>
      <c r="H30" s="7"/>
      <c r="I30" s="7"/>
      <c r="J30" s="7"/>
      <c r="K30" s="1"/>
    </row>
    <row r="31" spans="1:11" ht="18" x14ac:dyDescent="0.4">
      <c r="A31" s="154" t="s">
        <v>3</v>
      </c>
      <c r="B31" s="185" t="e">
        <f>B27*(1+B29)</f>
        <v>#DIV/0!</v>
      </c>
      <c r="D31" s="2"/>
      <c r="E31" s="2"/>
      <c r="F31" s="2"/>
      <c r="G31" s="2"/>
      <c r="H31" s="2"/>
      <c r="I31" s="2"/>
      <c r="J31" s="2"/>
      <c r="K31" s="1"/>
    </row>
    <row r="32" spans="1:11" ht="18" x14ac:dyDescent="0.4">
      <c r="A32" s="154"/>
      <c r="B32" s="185"/>
      <c r="D32" s="2"/>
      <c r="E32" s="2"/>
      <c r="F32" s="2"/>
      <c r="G32" s="2"/>
      <c r="H32" s="2"/>
      <c r="I32" s="2"/>
      <c r="J32" s="2"/>
      <c r="K32" s="1"/>
    </row>
    <row r="33" spans="1:11" x14ac:dyDescent="0.35">
      <c r="A33" s="37" t="s">
        <v>207</v>
      </c>
      <c r="B33" s="187">
        <f>B5+B10+B16+B22</f>
        <v>0</v>
      </c>
      <c r="D33" s="2"/>
      <c r="E33" s="2"/>
      <c r="F33" s="2"/>
      <c r="G33" s="2"/>
      <c r="H33" s="2"/>
      <c r="I33" s="2"/>
      <c r="J33" s="2"/>
      <c r="K33" s="1"/>
    </row>
    <row r="34" spans="1:11" x14ac:dyDescent="0.35">
      <c r="A34" s="37" t="s">
        <v>208</v>
      </c>
      <c r="B34" s="187">
        <f>Data!H23</f>
        <v>0</v>
      </c>
      <c r="D34" s="2"/>
      <c r="E34" s="2"/>
      <c r="F34" s="2"/>
      <c r="G34" s="2"/>
      <c r="H34" s="2"/>
      <c r="I34" s="2"/>
      <c r="J34" s="2"/>
      <c r="K34" s="1"/>
    </row>
    <row r="35" spans="1:11" x14ac:dyDescent="0.35">
      <c r="A35" s="162"/>
      <c r="B35" s="163"/>
      <c r="D35" s="7"/>
      <c r="E35" s="7"/>
      <c r="F35" s="7"/>
      <c r="G35" s="7"/>
      <c r="H35" s="7"/>
      <c r="I35" s="7"/>
      <c r="J35" s="7"/>
    </row>
  </sheetData>
  <sheetProtection sheet="1" objects="1" scenarios="1"/>
  <mergeCells count="1">
    <mergeCell ref="A1:B1"/>
  </mergeCells>
  <phoneticPr fontId="0" type="noConversion"/>
  <dataValidations xWindow="541" yWindow="351" count="1">
    <dataValidation type="decimal" operator="lessThanOrEqual" allowBlank="1" showInputMessage="1" showErrorMessage="1" errorTitle="Data input error" error="Must be less than or equal to zero" promptTitle="Data input" prompt="Enter as a negative value. This measures the percent reduction in the capital requirement due to collateral and guarantees NOT already captured above via the substitution treatment that is implicit in the current Accord." sqref="B29" xr:uid="{8708D487-F1D6-4B4B-B07C-C1D63DD1A884}">
      <formula1>0</formula1>
    </dataValidation>
  </dataValidations>
  <pageMargins left="0.75" right="0.75" top="1" bottom="1" header="0.5" footer="0.5"/>
  <pageSetup paperSize="9" scale="96" orientation="portrait" horizontalDpi="4294967292"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BBF88-A7DF-47E0-A69B-70E90D564B05}">
  <dimension ref="A1:AA73"/>
  <sheetViews>
    <sheetView view="pageBreakPreview" zoomScale="75" zoomScaleNormal="75" zoomScaleSheetLayoutView="75" workbookViewId="0"/>
  </sheetViews>
  <sheetFormatPr defaultRowHeight="15.5" x14ac:dyDescent="0.35"/>
  <cols>
    <col min="1" max="1" width="55.08203125" customWidth="1"/>
    <col min="2" max="2" width="14.08203125" customWidth="1"/>
    <col min="3" max="3" width="4.08203125" style="53" customWidth="1"/>
    <col min="4" max="4" width="10.83203125" style="53" customWidth="1"/>
    <col min="5" max="5" width="4.08203125" customWidth="1"/>
    <col min="6" max="6" width="11" customWidth="1"/>
    <col min="7" max="7" width="11.25" bestFit="1" customWidth="1"/>
    <col min="8" max="8" width="10.58203125" customWidth="1"/>
    <col min="9" max="9" width="9.58203125" customWidth="1"/>
    <col min="10" max="10" width="9.75" customWidth="1"/>
    <col min="11" max="11" width="9.83203125" bestFit="1" customWidth="1"/>
    <col min="12" max="13" width="9.83203125" customWidth="1"/>
    <col min="14" max="15" width="9.83203125" bestFit="1" customWidth="1"/>
    <col min="16" max="16" width="13" bestFit="1" customWidth="1"/>
    <col min="17" max="17" width="8.58203125" style="27" bestFit="1" customWidth="1"/>
    <col min="18" max="18" width="11" style="53" customWidth="1"/>
    <col min="19" max="19" width="9.58203125" style="53" bestFit="1" customWidth="1"/>
    <col min="20" max="20" width="11" style="53" customWidth="1"/>
    <col min="21" max="21" width="11.58203125" style="53" customWidth="1"/>
    <col min="22" max="23" width="10.5" style="53" customWidth="1"/>
    <col min="24" max="24" width="10.75" style="53" customWidth="1"/>
    <col min="25" max="25" width="10.5" style="53" bestFit="1" customWidth="1"/>
    <col min="26" max="27" width="9.25" style="53" bestFit="1" customWidth="1"/>
  </cols>
  <sheetData>
    <row r="1" spans="1:27" ht="37.5" customHeight="1" x14ac:dyDescent="0.6">
      <c r="A1" s="36" t="s">
        <v>223</v>
      </c>
      <c r="B1" s="35"/>
      <c r="C1" s="35"/>
      <c r="D1" s="35"/>
      <c r="E1" s="35"/>
      <c r="F1" s="35"/>
      <c r="G1" s="35"/>
      <c r="H1" s="35"/>
      <c r="I1" s="35"/>
      <c r="J1" s="35"/>
      <c r="K1" s="35"/>
      <c r="L1" s="35"/>
      <c r="M1" s="35"/>
      <c r="N1" s="35"/>
      <c r="O1" s="35"/>
      <c r="P1" s="35"/>
      <c r="Q1" s="21"/>
    </row>
    <row r="2" spans="1:27" x14ac:dyDescent="0.35">
      <c r="A2" s="17" t="s">
        <v>245</v>
      </c>
      <c r="B2" s="18"/>
      <c r="C2" s="18"/>
      <c r="D2" s="18"/>
      <c r="E2" s="18"/>
      <c r="F2" s="19"/>
      <c r="G2" s="18"/>
      <c r="H2" s="18"/>
      <c r="I2" s="18"/>
      <c r="J2" s="18"/>
      <c r="K2" s="18"/>
      <c r="L2" s="18"/>
      <c r="M2" s="18"/>
      <c r="N2" s="18"/>
      <c r="O2" s="18"/>
      <c r="P2" s="18"/>
      <c r="Q2" s="18"/>
      <c r="R2" s="19"/>
      <c r="S2" s="19"/>
      <c r="T2" s="19"/>
      <c r="U2" s="19"/>
      <c r="V2" s="19"/>
      <c r="W2" s="19"/>
      <c r="X2" s="19"/>
      <c r="Y2" s="19"/>
      <c r="Z2" s="19"/>
      <c r="AA2" s="131"/>
    </row>
    <row r="3" spans="1:27" x14ac:dyDescent="0.35">
      <c r="A3" s="64"/>
      <c r="B3" s="21"/>
      <c r="C3" s="21"/>
      <c r="D3" s="21"/>
      <c r="E3" s="21"/>
      <c r="F3" s="27"/>
      <c r="G3" s="21"/>
      <c r="H3" s="21"/>
      <c r="I3" s="21"/>
      <c r="J3" s="21"/>
      <c r="K3" s="21"/>
      <c r="L3" s="21"/>
      <c r="M3" s="21"/>
      <c r="N3" s="21"/>
      <c r="O3" s="21"/>
      <c r="P3" s="21"/>
      <c r="Q3" s="21"/>
      <c r="R3" s="27"/>
      <c r="S3" s="27"/>
      <c r="T3" s="27"/>
      <c r="U3" s="27"/>
      <c r="V3" s="27"/>
      <c r="W3" s="27"/>
      <c r="X3" s="27"/>
      <c r="Y3" s="27"/>
      <c r="Z3" s="27"/>
      <c r="AA3" s="42"/>
    </row>
    <row r="4" spans="1:27" x14ac:dyDescent="0.35">
      <c r="A4" s="127" t="s">
        <v>224</v>
      </c>
      <c r="B4" s="91">
        <f>Data!E13</f>
        <v>0</v>
      </c>
      <c r="C4" s="21"/>
      <c r="D4" s="21"/>
      <c r="E4" s="21"/>
      <c r="F4" s="27"/>
      <c r="G4" s="21"/>
      <c r="H4" s="21"/>
      <c r="I4" s="21"/>
      <c r="J4" s="21"/>
      <c r="K4" s="21"/>
      <c r="L4" s="21"/>
      <c r="M4" s="21"/>
      <c r="N4" s="21"/>
      <c r="O4" s="21"/>
      <c r="P4" s="21"/>
      <c r="Q4" s="21"/>
      <c r="R4" s="27"/>
      <c r="S4" s="27"/>
      <c r="T4" s="27"/>
      <c r="U4" s="27"/>
      <c r="V4" s="27"/>
      <c r="W4" s="27"/>
      <c r="X4" s="27"/>
      <c r="Y4" s="27"/>
      <c r="Z4" s="27"/>
      <c r="AA4" s="42"/>
    </row>
    <row r="5" spans="1:27" ht="18" x14ac:dyDescent="0.4">
      <c r="A5" s="127" t="s">
        <v>225</v>
      </c>
      <c r="B5" s="91">
        <f>Data!G13</f>
        <v>0</v>
      </c>
      <c r="C5" s="21"/>
      <c r="D5" s="21"/>
      <c r="E5" s="21"/>
      <c r="F5" s="281" t="s">
        <v>231</v>
      </c>
      <c r="G5" s="281"/>
      <c r="H5" s="281"/>
      <c r="I5" s="281"/>
      <c r="J5" s="281"/>
      <c r="K5" s="281"/>
      <c r="L5" s="281"/>
      <c r="M5" s="281"/>
      <c r="N5" s="281"/>
      <c r="O5" s="281"/>
      <c r="P5" s="108"/>
      <c r="Q5" s="21"/>
      <c r="R5" s="27"/>
      <c r="S5" s="27"/>
      <c r="T5" s="27"/>
      <c r="U5" s="27"/>
      <c r="V5" s="27"/>
      <c r="W5" s="27"/>
      <c r="X5" s="27"/>
      <c r="Y5" s="27"/>
      <c r="Z5" s="27"/>
      <c r="AA5" s="42"/>
    </row>
    <row r="6" spans="1:27" x14ac:dyDescent="0.35">
      <c r="A6" s="127" t="s">
        <v>226</v>
      </c>
      <c r="B6" s="91">
        <f>B4+B5</f>
        <v>0</v>
      </c>
      <c r="C6" s="22"/>
      <c r="D6" s="22"/>
      <c r="E6" s="23"/>
      <c r="F6" s="278" t="s">
        <v>154</v>
      </c>
      <c r="G6" s="282"/>
      <c r="H6" s="282"/>
      <c r="I6" s="282"/>
      <c r="J6" s="282"/>
      <c r="K6" s="282"/>
      <c r="L6" s="282"/>
      <c r="M6" s="282"/>
      <c r="N6" s="282"/>
      <c r="O6" s="283"/>
      <c r="P6" s="109"/>
      <c r="Q6" s="21"/>
      <c r="R6" s="27"/>
      <c r="S6" s="27"/>
      <c r="T6" s="27"/>
      <c r="U6" s="27"/>
      <c r="V6" s="27"/>
      <c r="W6" s="27"/>
      <c r="X6" s="27"/>
      <c r="Y6" s="27"/>
      <c r="Z6" s="27"/>
      <c r="AA6" s="42"/>
    </row>
    <row r="7" spans="1:27" ht="32.25" customHeight="1" x14ac:dyDescent="0.35">
      <c r="A7" s="20"/>
      <c r="B7" s="22"/>
      <c r="C7" s="22"/>
      <c r="D7" s="274" t="s">
        <v>153</v>
      </c>
      <c r="E7" s="275"/>
      <c r="F7" s="188" t="s">
        <v>63</v>
      </c>
      <c r="G7" s="189" t="s">
        <v>62</v>
      </c>
      <c r="H7" s="189" t="s">
        <v>135</v>
      </c>
      <c r="I7" s="189" t="s">
        <v>136</v>
      </c>
      <c r="J7" s="189" t="s">
        <v>137</v>
      </c>
      <c r="K7" s="189" t="s">
        <v>58</v>
      </c>
      <c r="L7" s="189" t="s">
        <v>134</v>
      </c>
      <c r="M7" s="189" t="s">
        <v>138</v>
      </c>
      <c r="N7" s="189" t="s">
        <v>59</v>
      </c>
      <c r="O7" s="189" t="s">
        <v>64</v>
      </c>
      <c r="P7" s="57" t="s">
        <v>155</v>
      </c>
      <c r="R7" s="27"/>
      <c r="S7" s="27"/>
      <c r="T7" s="27"/>
      <c r="U7" s="27"/>
      <c r="V7" s="27"/>
      <c r="W7" s="27"/>
      <c r="X7" s="27"/>
      <c r="Y7" s="27"/>
      <c r="Z7" s="27"/>
      <c r="AA7" s="42"/>
    </row>
    <row r="8" spans="1:27" x14ac:dyDescent="0.35">
      <c r="A8" s="105"/>
      <c r="B8" s="22"/>
      <c r="C8" s="22"/>
      <c r="D8" s="276"/>
      <c r="E8" s="277"/>
      <c r="F8" s="146"/>
      <c r="G8" s="146"/>
      <c r="H8" s="146"/>
      <c r="I8" s="146"/>
      <c r="J8" s="146"/>
      <c r="K8" s="146"/>
      <c r="L8" s="146"/>
      <c r="M8" s="146"/>
      <c r="N8" s="146"/>
      <c r="O8" s="146"/>
      <c r="P8" s="147">
        <f>SUM(F8:O8)</f>
        <v>0</v>
      </c>
      <c r="R8" s="27"/>
      <c r="S8" s="27"/>
      <c r="T8" s="27"/>
      <c r="U8" s="27"/>
      <c r="V8" s="27"/>
      <c r="W8" s="27"/>
      <c r="X8" s="27"/>
      <c r="Y8" s="27"/>
      <c r="Z8" s="27"/>
      <c r="AA8" s="42"/>
    </row>
    <row r="9" spans="1:27" x14ac:dyDescent="0.35">
      <c r="A9" s="110"/>
      <c r="B9" s="22"/>
      <c r="C9" s="22"/>
      <c r="D9" s="74" t="s">
        <v>65</v>
      </c>
      <c r="E9" s="143"/>
      <c r="F9" s="72">
        <v>0.5</v>
      </c>
      <c r="G9" s="72">
        <v>0.45</v>
      </c>
      <c r="H9" s="72">
        <v>0.4</v>
      </c>
      <c r="I9" s="72">
        <v>0.4</v>
      </c>
      <c r="J9" s="72">
        <v>0.4</v>
      </c>
      <c r="K9" s="72">
        <v>0</v>
      </c>
      <c r="L9" s="72">
        <v>0</v>
      </c>
      <c r="M9" s="72">
        <v>0</v>
      </c>
      <c r="N9" s="72">
        <v>0</v>
      </c>
      <c r="O9" s="72">
        <v>0</v>
      </c>
      <c r="P9" s="22"/>
      <c r="Q9" s="48"/>
      <c r="R9" s="27"/>
      <c r="S9" s="27"/>
      <c r="T9" s="27"/>
      <c r="U9" s="27"/>
      <c r="V9" s="27"/>
      <c r="W9" s="27"/>
      <c r="X9" s="27"/>
      <c r="Y9" s="27"/>
      <c r="Z9" s="27"/>
      <c r="AA9" s="42"/>
    </row>
    <row r="10" spans="1:27" x14ac:dyDescent="0.35">
      <c r="A10" s="289" t="s">
        <v>161</v>
      </c>
      <c r="B10" s="290"/>
      <c r="C10" s="27"/>
      <c r="D10" s="27"/>
      <c r="E10" s="21"/>
      <c r="F10" s="21"/>
      <c r="G10" s="21"/>
      <c r="H10" s="21"/>
      <c r="I10" s="21"/>
      <c r="J10" s="21"/>
      <c r="K10" s="21"/>
      <c r="L10" s="21"/>
      <c r="M10" s="21"/>
      <c r="N10" s="21"/>
      <c r="O10" s="59"/>
      <c r="P10" s="21"/>
      <c r="Q10" s="21"/>
      <c r="R10" s="27"/>
      <c r="S10" s="27"/>
      <c r="T10" s="27"/>
      <c r="U10" s="27"/>
      <c r="V10" s="27"/>
      <c r="W10" s="27"/>
      <c r="X10" s="27"/>
      <c r="Y10" s="27"/>
      <c r="Z10" s="27"/>
      <c r="AA10" s="42"/>
    </row>
    <row r="11" spans="1:27" x14ac:dyDescent="0.35">
      <c r="A11" s="117" t="s">
        <v>205</v>
      </c>
      <c r="B11" s="76"/>
      <c r="C11" s="83"/>
      <c r="D11" s="83"/>
      <c r="E11" s="23"/>
      <c r="F11" s="91" t="e">
        <f t="shared" ref="F11:F18" si="0">($B11*F$8)/$B$6</f>
        <v>#DIV/0!</v>
      </c>
      <c r="G11" s="91" t="e">
        <f t="shared" ref="G11:O18" si="1">($B11*G$8)/$B$6</f>
        <v>#DIV/0!</v>
      </c>
      <c r="H11" s="91" t="e">
        <f t="shared" si="1"/>
        <v>#DIV/0!</v>
      </c>
      <c r="I11" s="91" t="e">
        <f t="shared" si="1"/>
        <v>#DIV/0!</v>
      </c>
      <c r="J11" s="91" t="e">
        <f t="shared" si="1"/>
        <v>#DIV/0!</v>
      </c>
      <c r="K11" s="91" t="e">
        <f t="shared" si="1"/>
        <v>#DIV/0!</v>
      </c>
      <c r="L11" s="91" t="e">
        <f t="shared" si="1"/>
        <v>#DIV/0!</v>
      </c>
      <c r="M11" s="91" t="e">
        <f t="shared" si="1"/>
        <v>#DIV/0!</v>
      </c>
      <c r="N11" s="91" t="e">
        <f t="shared" si="1"/>
        <v>#DIV/0!</v>
      </c>
      <c r="O11" s="91" t="e">
        <f t="shared" si="1"/>
        <v>#DIV/0!</v>
      </c>
      <c r="P11" s="58"/>
      <c r="Q11" s="21"/>
      <c r="R11" s="27"/>
      <c r="S11" s="27"/>
      <c r="T11" s="27"/>
      <c r="U11" s="27"/>
      <c r="V11" s="27"/>
      <c r="W11" s="27"/>
      <c r="X11" s="27"/>
      <c r="Y11" s="27"/>
      <c r="Z11" s="27"/>
      <c r="AA11" s="42"/>
    </row>
    <row r="12" spans="1:27" x14ac:dyDescent="0.35">
      <c r="A12" s="117" t="s">
        <v>199</v>
      </c>
      <c r="B12" s="76"/>
      <c r="C12" s="83"/>
      <c r="D12" s="83"/>
      <c r="E12" s="23"/>
      <c r="F12" s="91" t="e">
        <f t="shared" si="0"/>
        <v>#DIV/0!</v>
      </c>
      <c r="G12" s="91" t="e">
        <f t="shared" si="1"/>
        <v>#DIV/0!</v>
      </c>
      <c r="H12" s="91" t="e">
        <f t="shared" si="1"/>
        <v>#DIV/0!</v>
      </c>
      <c r="I12" s="91" t="e">
        <f t="shared" si="1"/>
        <v>#DIV/0!</v>
      </c>
      <c r="J12" s="91" t="e">
        <f t="shared" si="1"/>
        <v>#DIV/0!</v>
      </c>
      <c r="K12" s="91" t="e">
        <f t="shared" si="1"/>
        <v>#DIV/0!</v>
      </c>
      <c r="L12" s="91" t="e">
        <f t="shared" si="1"/>
        <v>#DIV/0!</v>
      </c>
      <c r="M12" s="91" t="e">
        <f t="shared" si="1"/>
        <v>#DIV/0!</v>
      </c>
      <c r="N12" s="91" t="e">
        <f t="shared" si="1"/>
        <v>#DIV/0!</v>
      </c>
      <c r="O12" s="91" t="e">
        <f t="shared" si="1"/>
        <v>#DIV/0!</v>
      </c>
      <c r="P12" s="27"/>
      <c r="R12" s="27"/>
      <c r="S12" s="27"/>
      <c r="T12" s="27"/>
      <c r="U12" s="27"/>
      <c r="V12" s="27"/>
      <c r="W12" s="27"/>
      <c r="X12" s="27"/>
      <c r="Y12" s="27"/>
      <c r="Z12" s="27"/>
      <c r="AA12" s="42"/>
    </row>
    <row r="13" spans="1:27" x14ac:dyDescent="0.35">
      <c r="A13" s="117" t="s">
        <v>200</v>
      </c>
      <c r="B13" s="76"/>
      <c r="C13" s="83"/>
      <c r="D13" s="83"/>
      <c r="E13" s="23"/>
      <c r="F13" s="91" t="e">
        <f t="shared" si="0"/>
        <v>#DIV/0!</v>
      </c>
      <c r="G13" s="91" t="e">
        <f t="shared" si="1"/>
        <v>#DIV/0!</v>
      </c>
      <c r="H13" s="91" t="e">
        <f t="shared" si="1"/>
        <v>#DIV/0!</v>
      </c>
      <c r="I13" s="91" t="e">
        <f t="shared" si="1"/>
        <v>#DIV/0!</v>
      </c>
      <c r="J13" s="91" t="e">
        <f t="shared" si="1"/>
        <v>#DIV/0!</v>
      </c>
      <c r="K13" s="91" t="e">
        <f t="shared" si="1"/>
        <v>#DIV/0!</v>
      </c>
      <c r="L13" s="91" t="e">
        <f t="shared" si="1"/>
        <v>#DIV/0!</v>
      </c>
      <c r="M13" s="91" t="e">
        <f t="shared" si="1"/>
        <v>#DIV/0!</v>
      </c>
      <c r="N13" s="91" t="e">
        <f t="shared" si="1"/>
        <v>#DIV/0!</v>
      </c>
      <c r="O13" s="91" t="e">
        <f t="shared" si="1"/>
        <v>#DIV/0!</v>
      </c>
      <c r="P13" s="27"/>
      <c r="R13" s="27"/>
      <c r="S13" s="27"/>
      <c r="T13" s="27"/>
      <c r="U13" s="27"/>
      <c r="V13" s="27"/>
      <c r="W13" s="27"/>
      <c r="X13" s="27"/>
      <c r="Y13" s="27"/>
      <c r="Z13" s="27"/>
      <c r="AA13" s="42"/>
    </row>
    <row r="14" spans="1:27" x14ac:dyDescent="0.35">
      <c r="A14" s="117" t="s">
        <v>201</v>
      </c>
      <c r="B14" s="76"/>
      <c r="C14" s="83"/>
      <c r="D14" s="83"/>
      <c r="E14" s="23"/>
      <c r="F14" s="91" t="e">
        <f t="shared" si="0"/>
        <v>#DIV/0!</v>
      </c>
      <c r="G14" s="91" t="e">
        <f t="shared" si="1"/>
        <v>#DIV/0!</v>
      </c>
      <c r="H14" s="91" t="e">
        <f t="shared" si="1"/>
        <v>#DIV/0!</v>
      </c>
      <c r="I14" s="91" t="e">
        <f t="shared" si="1"/>
        <v>#DIV/0!</v>
      </c>
      <c r="J14" s="91" t="e">
        <f t="shared" si="1"/>
        <v>#DIV/0!</v>
      </c>
      <c r="K14" s="91" t="e">
        <f t="shared" si="1"/>
        <v>#DIV/0!</v>
      </c>
      <c r="L14" s="91" t="e">
        <f t="shared" si="1"/>
        <v>#DIV/0!</v>
      </c>
      <c r="M14" s="91" t="e">
        <f t="shared" si="1"/>
        <v>#DIV/0!</v>
      </c>
      <c r="N14" s="91" t="e">
        <f t="shared" si="1"/>
        <v>#DIV/0!</v>
      </c>
      <c r="O14" s="91" t="e">
        <f t="shared" si="1"/>
        <v>#DIV/0!</v>
      </c>
      <c r="P14" s="114"/>
      <c r="Q14" s="115"/>
      <c r="R14" s="27"/>
      <c r="S14" s="27"/>
      <c r="T14" s="27"/>
      <c r="U14" s="27"/>
      <c r="V14" s="27"/>
      <c r="W14" s="27"/>
      <c r="X14" s="27"/>
      <c r="Y14" s="27"/>
      <c r="Z14" s="27"/>
      <c r="AA14" s="42"/>
    </row>
    <row r="15" spans="1:27" x14ac:dyDescent="0.35">
      <c r="A15" s="117" t="s">
        <v>202</v>
      </c>
      <c r="B15" s="76"/>
      <c r="C15" s="83"/>
      <c r="D15" s="83"/>
      <c r="E15" s="23"/>
      <c r="F15" s="91" t="e">
        <f t="shared" si="0"/>
        <v>#DIV/0!</v>
      </c>
      <c r="G15" s="91" t="e">
        <f t="shared" si="1"/>
        <v>#DIV/0!</v>
      </c>
      <c r="H15" s="91" t="e">
        <f t="shared" si="1"/>
        <v>#DIV/0!</v>
      </c>
      <c r="I15" s="91" t="e">
        <f t="shared" si="1"/>
        <v>#DIV/0!</v>
      </c>
      <c r="J15" s="91" t="e">
        <f t="shared" si="1"/>
        <v>#DIV/0!</v>
      </c>
      <c r="K15" s="91" t="e">
        <f t="shared" si="1"/>
        <v>#DIV/0!</v>
      </c>
      <c r="L15" s="91" t="e">
        <f t="shared" si="1"/>
        <v>#DIV/0!</v>
      </c>
      <c r="M15" s="91" t="e">
        <f t="shared" si="1"/>
        <v>#DIV/0!</v>
      </c>
      <c r="N15" s="91" t="e">
        <f t="shared" si="1"/>
        <v>#DIV/0!</v>
      </c>
      <c r="O15" s="91" t="e">
        <f t="shared" si="1"/>
        <v>#DIV/0!</v>
      </c>
      <c r="P15" s="133"/>
      <c r="Q15" s="134"/>
      <c r="R15" s="27"/>
      <c r="S15" s="27"/>
      <c r="T15" s="27"/>
      <c r="U15" s="27"/>
      <c r="V15" s="27"/>
      <c r="W15" s="27"/>
      <c r="X15" s="27"/>
      <c r="Y15" s="27"/>
      <c r="Z15" s="27"/>
      <c r="AA15" s="42"/>
    </row>
    <row r="16" spans="1:27" x14ac:dyDescent="0.35">
      <c r="A16" s="117" t="s">
        <v>203</v>
      </c>
      <c r="B16" s="76"/>
      <c r="C16" s="83"/>
      <c r="D16" s="83"/>
      <c r="E16" s="23"/>
      <c r="F16" s="91" t="e">
        <f t="shared" si="0"/>
        <v>#DIV/0!</v>
      </c>
      <c r="G16" s="91" t="e">
        <f t="shared" si="1"/>
        <v>#DIV/0!</v>
      </c>
      <c r="H16" s="91" t="e">
        <f t="shared" si="1"/>
        <v>#DIV/0!</v>
      </c>
      <c r="I16" s="91" t="e">
        <f t="shared" si="1"/>
        <v>#DIV/0!</v>
      </c>
      <c r="J16" s="91" t="e">
        <f t="shared" si="1"/>
        <v>#DIV/0!</v>
      </c>
      <c r="K16" s="91" t="e">
        <f t="shared" si="1"/>
        <v>#DIV/0!</v>
      </c>
      <c r="L16" s="91" t="e">
        <f t="shared" si="1"/>
        <v>#DIV/0!</v>
      </c>
      <c r="M16" s="91" t="e">
        <f t="shared" si="1"/>
        <v>#DIV/0!</v>
      </c>
      <c r="N16" s="91" t="e">
        <f t="shared" si="1"/>
        <v>#DIV/0!</v>
      </c>
      <c r="O16" s="91" t="e">
        <f t="shared" si="1"/>
        <v>#DIV/0!</v>
      </c>
      <c r="P16" s="133"/>
      <c r="Q16" s="134"/>
      <c r="R16" s="27"/>
      <c r="S16" s="27"/>
      <c r="T16" s="27"/>
      <c r="U16" s="27"/>
      <c r="V16" s="27"/>
      <c r="W16" s="27"/>
      <c r="X16" s="27"/>
      <c r="Y16" s="27"/>
      <c r="Z16" s="27"/>
      <c r="AA16" s="42"/>
    </row>
    <row r="17" spans="1:27" x14ac:dyDescent="0.35">
      <c r="A17" s="117" t="s">
        <v>204</v>
      </c>
      <c r="B17" s="76"/>
      <c r="C17" s="83"/>
      <c r="D17" s="83"/>
      <c r="E17" s="23"/>
      <c r="F17" s="91" t="e">
        <f t="shared" si="0"/>
        <v>#DIV/0!</v>
      </c>
      <c r="G17" s="91" t="e">
        <f t="shared" si="1"/>
        <v>#DIV/0!</v>
      </c>
      <c r="H17" s="91" t="e">
        <f t="shared" si="1"/>
        <v>#DIV/0!</v>
      </c>
      <c r="I17" s="91" t="e">
        <f t="shared" si="1"/>
        <v>#DIV/0!</v>
      </c>
      <c r="J17" s="91" t="e">
        <f t="shared" si="1"/>
        <v>#DIV/0!</v>
      </c>
      <c r="K17" s="91" t="e">
        <f t="shared" si="1"/>
        <v>#DIV/0!</v>
      </c>
      <c r="L17" s="91" t="e">
        <f t="shared" si="1"/>
        <v>#DIV/0!</v>
      </c>
      <c r="M17" s="91" t="e">
        <f t="shared" si="1"/>
        <v>#DIV/0!</v>
      </c>
      <c r="N17" s="91" t="e">
        <f t="shared" si="1"/>
        <v>#DIV/0!</v>
      </c>
      <c r="O17" s="91" t="e">
        <f t="shared" si="1"/>
        <v>#DIV/0!</v>
      </c>
      <c r="P17" s="133" t="s">
        <v>156</v>
      </c>
      <c r="Q17" s="134"/>
      <c r="R17" s="27"/>
      <c r="S17" s="27"/>
      <c r="T17" s="27"/>
      <c r="U17" s="27"/>
      <c r="V17" s="27"/>
      <c r="W17" s="27"/>
      <c r="X17" s="27"/>
      <c r="Y17" s="27"/>
      <c r="Z17" s="27"/>
      <c r="AA17" s="42"/>
    </row>
    <row r="18" spans="1:27" x14ac:dyDescent="0.35">
      <c r="A18" s="117" t="s">
        <v>196</v>
      </c>
      <c r="B18" s="76"/>
      <c r="C18" s="83"/>
      <c r="D18" s="83"/>
      <c r="E18" s="23"/>
      <c r="F18" s="91" t="e">
        <f t="shared" si="0"/>
        <v>#DIV/0!</v>
      </c>
      <c r="G18" s="91" t="e">
        <f t="shared" si="1"/>
        <v>#DIV/0!</v>
      </c>
      <c r="H18" s="91" t="e">
        <f t="shared" si="1"/>
        <v>#DIV/0!</v>
      </c>
      <c r="I18" s="91" t="e">
        <f t="shared" si="1"/>
        <v>#DIV/0!</v>
      </c>
      <c r="J18" s="91" t="e">
        <f t="shared" si="1"/>
        <v>#DIV/0!</v>
      </c>
      <c r="K18" s="91" t="e">
        <f t="shared" si="1"/>
        <v>#DIV/0!</v>
      </c>
      <c r="L18" s="91" t="e">
        <f t="shared" si="1"/>
        <v>#DIV/0!</v>
      </c>
      <c r="M18" s="91" t="e">
        <f t="shared" si="1"/>
        <v>#DIV/0!</v>
      </c>
      <c r="N18" s="91" t="e">
        <f t="shared" si="1"/>
        <v>#DIV/0!</v>
      </c>
      <c r="O18" s="91" t="e">
        <f t="shared" si="1"/>
        <v>#DIV/0!</v>
      </c>
      <c r="P18" s="147" t="e">
        <f>SUM(F11:O18)</f>
        <v>#DIV/0!</v>
      </c>
      <c r="R18" s="27"/>
      <c r="S18" s="27"/>
      <c r="T18" s="27"/>
      <c r="U18" s="27"/>
      <c r="V18" s="27"/>
      <c r="W18" s="27"/>
      <c r="X18" s="27"/>
      <c r="Y18" s="27"/>
      <c r="Z18" s="27"/>
      <c r="AA18" s="42"/>
    </row>
    <row r="19" spans="1:27" ht="18" x14ac:dyDescent="0.4">
      <c r="A19" s="86"/>
      <c r="B19" s="21"/>
      <c r="C19" s="21"/>
      <c r="D19" s="21"/>
      <c r="E19" s="27"/>
      <c r="F19" s="21"/>
      <c r="G19" s="21"/>
      <c r="H19" s="21"/>
      <c r="I19" s="21"/>
      <c r="J19" s="21"/>
      <c r="K19" s="21"/>
      <c r="L19" s="21"/>
      <c r="M19" s="21"/>
      <c r="N19" s="21"/>
      <c r="O19" s="21"/>
      <c r="P19" s="21"/>
      <c r="Q19" s="288"/>
      <c r="R19" s="288"/>
      <c r="S19" s="288"/>
      <c r="T19" s="288"/>
      <c r="U19" s="288"/>
      <c r="V19" s="288"/>
      <c r="W19" s="288"/>
      <c r="X19" s="288"/>
      <c r="Y19" s="288"/>
      <c r="Z19" s="288"/>
      <c r="AA19" s="42"/>
    </row>
    <row r="20" spans="1:27" x14ac:dyDescent="0.35">
      <c r="A20" s="37" t="s">
        <v>157</v>
      </c>
      <c r="B20" s="89">
        <f>SUM(B11:B18)</f>
        <v>0</v>
      </c>
      <c r="C20" s="28"/>
      <c r="D20" s="28"/>
      <c r="E20" s="21"/>
      <c r="F20" s="281" t="s">
        <v>232</v>
      </c>
      <c r="G20" s="281"/>
      <c r="H20" s="281"/>
      <c r="I20" s="281"/>
      <c r="J20" s="281"/>
      <c r="K20" s="281"/>
      <c r="L20" s="281"/>
      <c r="M20" s="281"/>
      <c r="N20" s="281"/>
      <c r="O20" s="281"/>
      <c r="P20" s="109"/>
      <c r="Q20" s="281" t="s">
        <v>233</v>
      </c>
      <c r="R20" s="281"/>
      <c r="S20" s="281"/>
      <c r="T20" s="281"/>
      <c r="U20" s="281"/>
      <c r="V20" s="281"/>
      <c r="W20" s="281"/>
      <c r="X20" s="281"/>
      <c r="Y20" s="281"/>
      <c r="Z20" s="281"/>
      <c r="AA20" s="42"/>
    </row>
    <row r="21" spans="1:27" ht="33" customHeight="1" x14ac:dyDescent="0.35">
      <c r="A21" s="20"/>
      <c r="B21" s="21"/>
      <c r="C21" s="21"/>
      <c r="D21" s="21"/>
      <c r="E21" s="21"/>
      <c r="F21" s="25" t="s">
        <v>63</v>
      </c>
      <c r="G21" s="26" t="s">
        <v>62</v>
      </c>
      <c r="H21" s="26" t="s">
        <v>135</v>
      </c>
      <c r="I21" s="26" t="s">
        <v>136</v>
      </c>
      <c r="J21" s="26" t="s">
        <v>137</v>
      </c>
      <c r="K21" s="26" t="s">
        <v>58</v>
      </c>
      <c r="L21" s="26" t="s">
        <v>134</v>
      </c>
      <c r="M21" s="26" t="s">
        <v>138</v>
      </c>
      <c r="N21" s="26" t="s">
        <v>59</v>
      </c>
      <c r="O21" s="26" t="s">
        <v>64</v>
      </c>
      <c r="P21" s="60"/>
      <c r="Q21" s="129" t="s">
        <v>63</v>
      </c>
      <c r="R21" s="26" t="s">
        <v>62</v>
      </c>
      <c r="S21" s="26" t="s">
        <v>135</v>
      </c>
      <c r="T21" s="26" t="s">
        <v>136</v>
      </c>
      <c r="U21" s="26" t="s">
        <v>137</v>
      </c>
      <c r="V21" s="26" t="s">
        <v>58</v>
      </c>
      <c r="W21" s="26" t="s">
        <v>134</v>
      </c>
      <c r="X21" s="26" t="s">
        <v>138</v>
      </c>
      <c r="Y21" s="26" t="s">
        <v>59</v>
      </c>
      <c r="Z21" s="26" t="s">
        <v>64</v>
      </c>
      <c r="AA21" s="42"/>
    </row>
    <row r="22" spans="1:27" x14ac:dyDescent="0.35">
      <c r="A22" s="291" t="s">
        <v>6</v>
      </c>
      <c r="B22" s="290"/>
      <c r="C22" s="27"/>
      <c r="D22" s="69" t="s">
        <v>81</v>
      </c>
      <c r="E22" s="27"/>
      <c r="F22" s="278" t="s">
        <v>234</v>
      </c>
      <c r="G22" s="279"/>
      <c r="H22" s="279"/>
      <c r="I22" s="279"/>
      <c r="J22" s="279"/>
      <c r="K22" s="279"/>
      <c r="L22" s="279"/>
      <c r="M22" s="279"/>
      <c r="N22" s="279"/>
      <c r="O22" s="280"/>
      <c r="P22" s="49"/>
      <c r="Q22" s="278" t="s">
        <v>235</v>
      </c>
      <c r="R22" s="279"/>
      <c r="S22" s="279"/>
      <c r="T22" s="279"/>
      <c r="U22" s="279"/>
      <c r="V22" s="279"/>
      <c r="W22" s="279"/>
      <c r="X22" s="279"/>
      <c r="Y22" s="279"/>
      <c r="Z22" s="280"/>
      <c r="AA22" s="42"/>
    </row>
    <row r="23" spans="1:27" x14ac:dyDescent="0.35">
      <c r="A23" s="117" t="s">
        <v>16</v>
      </c>
      <c r="B23" s="119">
        <v>2.9999999999999997E-4</v>
      </c>
      <c r="C23" s="27"/>
      <c r="D23" s="87">
        <f t="shared" ref="D23:D30" si="2">(1-EXP(-50*B23))/(1-EXP(-50))*0.1+(1-(1-EXP(-50*B23))/(1-EXP(-50)))*0.2</f>
        <v>0.19851119396030628</v>
      </c>
      <c r="E23" s="27"/>
      <c r="F23" s="91" t="e">
        <f>MIN(F$9*NORMSDIST((1/SQRT(1-$D23))*NORMSINV($B23)+SQRT($D23/(1-$D23))*NORMSINV(0.999))*(1+0.047*((1-$B23)/$B23^0.44)),F$9)*F11*12.5</f>
        <v>#DIV/0!</v>
      </c>
      <c r="G23" s="91" t="e">
        <f t="shared" ref="G23:O23" si="3">MIN(G$9*NORMSDIST((1/SQRT(1-$D23))*NORMSINV($B23)+SQRT($D23/(1-$D23))*NORMSINV(0.999))*(1+0.047*((1-$B23)/$B23^0.44)),G$9)*G11*12.5</f>
        <v>#DIV/0!</v>
      </c>
      <c r="H23" s="91" t="e">
        <f t="shared" si="3"/>
        <v>#DIV/0!</v>
      </c>
      <c r="I23" s="91" t="e">
        <f t="shared" si="3"/>
        <v>#DIV/0!</v>
      </c>
      <c r="J23" s="91" t="e">
        <f t="shared" si="3"/>
        <v>#DIV/0!</v>
      </c>
      <c r="K23" s="91" t="e">
        <f t="shared" si="3"/>
        <v>#DIV/0!</v>
      </c>
      <c r="L23" s="91" t="e">
        <f t="shared" si="3"/>
        <v>#DIV/0!</v>
      </c>
      <c r="M23" s="91" t="e">
        <f t="shared" si="3"/>
        <v>#DIV/0!</v>
      </c>
      <c r="N23" s="91" t="e">
        <f t="shared" si="3"/>
        <v>#DIV/0!</v>
      </c>
      <c r="O23" s="91" t="e">
        <f t="shared" si="3"/>
        <v>#DIV/0!</v>
      </c>
      <c r="P23" s="61"/>
      <c r="Q23" s="130" t="e">
        <f t="shared" ref="Q23:U29" si="4">$B23*F$9*F11*12.5</f>
        <v>#DIV/0!</v>
      </c>
      <c r="R23" s="91" t="e">
        <f t="shared" si="4"/>
        <v>#DIV/0!</v>
      </c>
      <c r="S23" s="91" t="e">
        <f t="shared" si="4"/>
        <v>#DIV/0!</v>
      </c>
      <c r="T23" s="91" t="e">
        <f t="shared" si="4"/>
        <v>#DIV/0!</v>
      </c>
      <c r="U23" s="91" t="e">
        <f t="shared" si="4"/>
        <v>#DIV/0!</v>
      </c>
      <c r="V23" s="91" t="e">
        <f t="shared" ref="V23:V30" si="5">$B23*K$9*K11*12.5</f>
        <v>#DIV/0!</v>
      </c>
      <c r="W23" s="91" t="e">
        <f t="shared" ref="W23:W30" si="6">$B23*L$9*L11*12.5</f>
        <v>#DIV/0!</v>
      </c>
      <c r="X23" s="91" t="e">
        <f t="shared" ref="X23:X30" si="7">$B23*M$9*M11*12.5</f>
        <v>#DIV/0!</v>
      </c>
      <c r="Y23" s="91" t="e">
        <f t="shared" ref="Y23:Y30" si="8">$B23*N$9*N11*12.5</f>
        <v>#DIV/0!</v>
      </c>
      <c r="Z23" s="91" t="e">
        <f t="shared" ref="Z23:Z30" si="9">$B23*O$9*O11*12.5</f>
        <v>#DIV/0!</v>
      </c>
      <c r="AA23" s="42"/>
    </row>
    <row r="24" spans="1:27" x14ac:dyDescent="0.35">
      <c r="A24" s="117" t="s">
        <v>17</v>
      </c>
      <c r="B24" s="119">
        <v>6.4999999999999997E-4</v>
      </c>
      <c r="C24" s="27"/>
      <c r="D24" s="87">
        <f t="shared" si="2"/>
        <v>0.19680224498313062</v>
      </c>
      <c r="E24" s="27"/>
      <c r="F24" s="91" t="e">
        <f t="shared" ref="F24:O24" si="10">MIN(F$9*NORMSDIST((1/SQRT(1-$D24))*NORMSINV($B24)+SQRT($D24/(1-$D24))*NORMSINV(0.999))*(1+0.047*((1-$B24)/$B24^0.44)),F$9)*F12*12.5</f>
        <v>#DIV/0!</v>
      </c>
      <c r="G24" s="91" t="e">
        <f t="shared" si="10"/>
        <v>#DIV/0!</v>
      </c>
      <c r="H24" s="91" t="e">
        <f t="shared" si="10"/>
        <v>#DIV/0!</v>
      </c>
      <c r="I24" s="91" t="e">
        <f t="shared" si="10"/>
        <v>#DIV/0!</v>
      </c>
      <c r="J24" s="91" t="e">
        <f t="shared" si="10"/>
        <v>#DIV/0!</v>
      </c>
      <c r="K24" s="91" t="e">
        <f t="shared" si="10"/>
        <v>#DIV/0!</v>
      </c>
      <c r="L24" s="91" t="e">
        <f t="shared" si="10"/>
        <v>#DIV/0!</v>
      </c>
      <c r="M24" s="91" t="e">
        <f t="shared" si="10"/>
        <v>#DIV/0!</v>
      </c>
      <c r="N24" s="91" t="e">
        <f t="shared" si="10"/>
        <v>#DIV/0!</v>
      </c>
      <c r="O24" s="91" t="e">
        <f t="shared" si="10"/>
        <v>#DIV/0!</v>
      </c>
      <c r="P24" s="61"/>
      <c r="Q24" s="130" t="e">
        <f t="shared" si="4"/>
        <v>#DIV/0!</v>
      </c>
      <c r="R24" s="91" t="e">
        <f t="shared" si="4"/>
        <v>#DIV/0!</v>
      </c>
      <c r="S24" s="91" t="e">
        <f t="shared" si="4"/>
        <v>#DIV/0!</v>
      </c>
      <c r="T24" s="91" t="e">
        <f t="shared" si="4"/>
        <v>#DIV/0!</v>
      </c>
      <c r="U24" s="91" t="e">
        <f t="shared" si="4"/>
        <v>#DIV/0!</v>
      </c>
      <c r="V24" s="91" t="e">
        <f t="shared" si="5"/>
        <v>#DIV/0!</v>
      </c>
      <c r="W24" s="91" t="e">
        <f t="shared" si="6"/>
        <v>#DIV/0!</v>
      </c>
      <c r="X24" s="91" t="e">
        <f t="shared" si="7"/>
        <v>#DIV/0!</v>
      </c>
      <c r="Y24" s="91" t="e">
        <f t="shared" si="8"/>
        <v>#DIV/0!</v>
      </c>
      <c r="Z24" s="91" t="e">
        <f t="shared" si="9"/>
        <v>#DIV/0!</v>
      </c>
      <c r="AA24" s="42"/>
    </row>
    <row r="25" spans="1:27" x14ac:dyDescent="0.35">
      <c r="A25" s="117" t="s">
        <v>18</v>
      </c>
      <c r="B25" s="119">
        <v>1.5E-3</v>
      </c>
      <c r="C25" s="27"/>
      <c r="D25" s="87">
        <f t="shared" si="2"/>
        <v>0.19277434863285528</v>
      </c>
      <c r="E25" s="27"/>
      <c r="F25" s="91" t="e">
        <f t="shared" ref="F25:O25" si="11">MIN(F$9*NORMSDIST((1/SQRT(1-$D25))*NORMSINV($B25)+SQRT($D25/(1-$D25))*NORMSINV(0.999))*(1+0.047*((1-$B25)/$B25^0.44)),F$9)*F13*12.5</f>
        <v>#DIV/0!</v>
      </c>
      <c r="G25" s="91" t="e">
        <f t="shared" si="11"/>
        <v>#DIV/0!</v>
      </c>
      <c r="H25" s="91" t="e">
        <f t="shared" si="11"/>
        <v>#DIV/0!</v>
      </c>
      <c r="I25" s="91" t="e">
        <f t="shared" si="11"/>
        <v>#DIV/0!</v>
      </c>
      <c r="J25" s="91" t="e">
        <f t="shared" si="11"/>
        <v>#DIV/0!</v>
      </c>
      <c r="K25" s="91" t="e">
        <f t="shared" si="11"/>
        <v>#DIV/0!</v>
      </c>
      <c r="L25" s="91" t="e">
        <f t="shared" si="11"/>
        <v>#DIV/0!</v>
      </c>
      <c r="M25" s="91" t="e">
        <f t="shared" si="11"/>
        <v>#DIV/0!</v>
      </c>
      <c r="N25" s="91" t="e">
        <f t="shared" si="11"/>
        <v>#DIV/0!</v>
      </c>
      <c r="O25" s="91" t="e">
        <f t="shared" si="11"/>
        <v>#DIV/0!</v>
      </c>
      <c r="P25" s="61"/>
      <c r="Q25" s="130" t="e">
        <f t="shared" si="4"/>
        <v>#DIV/0!</v>
      </c>
      <c r="R25" s="91" t="e">
        <f t="shared" si="4"/>
        <v>#DIV/0!</v>
      </c>
      <c r="S25" s="91" t="e">
        <f t="shared" si="4"/>
        <v>#DIV/0!</v>
      </c>
      <c r="T25" s="91" t="e">
        <f t="shared" si="4"/>
        <v>#DIV/0!</v>
      </c>
      <c r="U25" s="91" t="e">
        <f t="shared" si="4"/>
        <v>#DIV/0!</v>
      </c>
      <c r="V25" s="91" t="e">
        <f t="shared" si="5"/>
        <v>#DIV/0!</v>
      </c>
      <c r="W25" s="91" t="e">
        <f t="shared" si="6"/>
        <v>#DIV/0!</v>
      </c>
      <c r="X25" s="91" t="e">
        <f t="shared" si="7"/>
        <v>#DIV/0!</v>
      </c>
      <c r="Y25" s="91" t="e">
        <f t="shared" si="8"/>
        <v>#DIV/0!</v>
      </c>
      <c r="Z25" s="91" t="e">
        <f t="shared" si="9"/>
        <v>#DIV/0!</v>
      </c>
      <c r="AA25" s="42"/>
    </row>
    <row r="26" spans="1:27" x14ac:dyDescent="0.35">
      <c r="A26" s="117" t="s">
        <v>19</v>
      </c>
      <c r="B26" s="119">
        <v>5.0000000000000001E-3</v>
      </c>
      <c r="C26" s="27"/>
      <c r="D26" s="87">
        <f t="shared" si="2"/>
        <v>0.1778800783071405</v>
      </c>
      <c r="E26" s="27"/>
      <c r="F26" s="91" t="e">
        <f t="shared" ref="F26:O26" si="12">MIN(F$9*NORMSDIST((1/SQRT(1-$D26))*NORMSINV($B26)+SQRT($D26/(1-$D26))*NORMSINV(0.999))*(1+0.047*((1-$B26)/$B26^0.44)),F$9)*F14*12.5</f>
        <v>#DIV/0!</v>
      </c>
      <c r="G26" s="91" t="e">
        <f t="shared" si="12"/>
        <v>#DIV/0!</v>
      </c>
      <c r="H26" s="91" t="e">
        <f t="shared" si="12"/>
        <v>#DIV/0!</v>
      </c>
      <c r="I26" s="91" t="e">
        <f t="shared" si="12"/>
        <v>#DIV/0!</v>
      </c>
      <c r="J26" s="91" t="e">
        <f t="shared" si="12"/>
        <v>#DIV/0!</v>
      </c>
      <c r="K26" s="91" t="e">
        <f t="shared" si="12"/>
        <v>#DIV/0!</v>
      </c>
      <c r="L26" s="91" t="e">
        <f t="shared" si="12"/>
        <v>#DIV/0!</v>
      </c>
      <c r="M26" s="91" t="e">
        <f t="shared" si="12"/>
        <v>#DIV/0!</v>
      </c>
      <c r="N26" s="91" t="e">
        <f t="shared" si="12"/>
        <v>#DIV/0!</v>
      </c>
      <c r="O26" s="91" t="e">
        <f t="shared" si="12"/>
        <v>#DIV/0!</v>
      </c>
      <c r="P26" s="61"/>
      <c r="Q26" s="130" t="e">
        <f t="shared" si="4"/>
        <v>#DIV/0!</v>
      </c>
      <c r="R26" s="91" t="e">
        <f t="shared" si="4"/>
        <v>#DIV/0!</v>
      </c>
      <c r="S26" s="91" t="e">
        <f t="shared" si="4"/>
        <v>#DIV/0!</v>
      </c>
      <c r="T26" s="91" t="e">
        <f t="shared" si="4"/>
        <v>#DIV/0!</v>
      </c>
      <c r="U26" s="91" t="e">
        <f t="shared" si="4"/>
        <v>#DIV/0!</v>
      </c>
      <c r="V26" s="91" t="e">
        <f t="shared" si="5"/>
        <v>#DIV/0!</v>
      </c>
      <c r="W26" s="91" t="e">
        <f t="shared" si="6"/>
        <v>#DIV/0!</v>
      </c>
      <c r="X26" s="91" t="e">
        <f t="shared" si="7"/>
        <v>#DIV/0!</v>
      </c>
      <c r="Y26" s="91" t="e">
        <f t="shared" si="8"/>
        <v>#DIV/0!</v>
      </c>
      <c r="Z26" s="91" t="e">
        <f t="shared" si="9"/>
        <v>#DIV/0!</v>
      </c>
      <c r="AA26" s="42"/>
    </row>
    <row r="27" spans="1:27" x14ac:dyDescent="0.35">
      <c r="A27" s="117" t="s">
        <v>20</v>
      </c>
      <c r="B27" s="119">
        <v>1.4E-2</v>
      </c>
      <c r="C27" s="27"/>
      <c r="D27" s="87">
        <f t="shared" si="2"/>
        <v>0.14965853037914095</v>
      </c>
      <c r="E27" s="27"/>
      <c r="F27" s="91" t="e">
        <f t="shared" ref="F27:O27" si="13">MIN(F$9*NORMSDIST((1/SQRT(1-$D27))*NORMSINV($B27)+SQRT($D27/(1-$D27))*NORMSINV(0.999))*(1+0.047*((1-$B27)/$B27^0.44)),F$9)*F15*12.5</f>
        <v>#DIV/0!</v>
      </c>
      <c r="G27" s="91" t="e">
        <f t="shared" si="13"/>
        <v>#DIV/0!</v>
      </c>
      <c r="H27" s="91" t="e">
        <f t="shared" si="13"/>
        <v>#DIV/0!</v>
      </c>
      <c r="I27" s="91" t="e">
        <f t="shared" si="13"/>
        <v>#DIV/0!</v>
      </c>
      <c r="J27" s="91" t="e">
        <f t="shared" si="13"/>
        <v>#DIV/0!</v>
      </c>
      <c r="K27" s="91" t="e">
        <f t="shared" si="13"/>
        <v>#DIV/0!</v>
      </c>
      <c r="L27" s="91" t="e">
        <f t="shared" si="13"/>
        <v>#DIV/0!</v>
      </c>
      <c r="M27" s="91" t="e">
        <f t="shared" si="13"/>
        <v>#DIV/0!</v>
      </c>
      <c r="N27" s="91" t="e">
        <f t="shared" si="13"/>
        <v>#DIV/0!</v>
      </c>
      <c r="O27" s="91" t="e">
        <f t="shared" si="13"/>
        <v>#DIV/0!</v>
      </c>
      <c r="P27" s="61"/>
      <c r="Q27" s="130" t="e">
        <f t="shared" si="4"/>
        <v>#DIV/0!</v>
      </c>
      <c r="R27" s="91" t="e">
        <f t="shared" si="4"/>
        <v>#DIV/0!</v>
      </c>
      <c r="S27" s="91" t="e">
        <f t="shared" si="4"/>
        <v>#DIV/0!</v>
      </c>
      <c r="T27" s="91" t="e">
        <f t="shared" si="4"/>
        <v>#DIV/0!</v>
      </c>
      <c r="U27" s="91" t="e">
        <f t="shared" si="4"/>
        <v>#DIV/0!</v>
      </c>
      <c r="V27" s="91" t="e">
        <f t="shared" si="5"/>
        <v>#DIV/0!</v>
      </c>
      <c r="W27" s="91" t="e">
        <f t="shared" si="6"/>
        <v>#DIV/0!</v>
      </c>
      <c r="X27" s="91" t="e">
        <f t="shared" si="7"/>
        <v>#DIV/0!</v>
      </c>
      <c r="Y27" s="91" t="e">
        <f t="shared" si="8"/>
        <v>#DIV/0!</v>
      </c>
      <c r="Z27" s="91" t="e">
        <f t="shared" si="9"/>
        <v>#DIV/0!</v>
      </c>
      <c r="AA27" s="42"/>
    </row>
    <row r="28" spans="1:27" x14ac:dyDescent="0.35">
      <c r="A28" s="117" t="s">
        <v>21</v>
      </c>
      <c r="B28" s="118">
        <v>0.06</v>
      </c>
      <c r="C28" s="27"/>
      <c r="D28" s="87">
        <f t="shared" si="2"/>
        <v>0.10497870683678641</v>
      </c>
      <c r="E28" s="27"/>
      <c r="F28" s="91" t="e">
        <f t="shared" ref="F28:O28" si="14">MIN(F$9*NORMSDIST((1/SQRT(1-$D28))*NORMSINV($B28)+SQRT($D28/(1-$D28))*NORMSINV(0.999))*(1+0.047*((1-$B28)/$B28^0.44)),F$9)*F16*12.5</f>
        <v>#DIV/0!</v>
      </c>
      <c r="G28" s="91" t="e">
        <f t="shared" si="14"/>
        <v>#DIV/0!</v>
      </c>
      <c r="H28" s="91" t="e">
        <f t="shared" si="14"/>
        <v>#DIV/0!</v>
      </c>
      <c r="I28" s="91" t="e">
        <f t="shared" si="14"/>
        <v>#DIV/0!</v>
      </c>
      <c r="J28" s="91" t="e">
        <f t="shared" si="14"/>
        <v>#DIV/0!</v>
      </c>
      <c r="K28" s="91" t="e">
        <f t="shared" si="14"/>
        <v>#DIV/0!</v>
      </c>
      <c r="L28" s="91" t="e">
        <f t="shared" si="14"/>
        <v>#DIV/0!</v>
      </c>
      <c r="M28" s="91" t="e">
        <f t="shared" si="14"/>
        <v>#DIV/0!</v>
      </c>
      <c r="N28" s="91" t="e">
        <f t="shared" si="14"/>
        <v>#DIV/0!</v>
      </c>
      <c r="O28" s="91" t="e">
        <f t="shared" si="14"/>
        <v>#DIV/0!</v>
      </c>
      <c r="P28" s="61"/>
      <c r="Q28" s="130" t="e">
        <f t="shared" si="4"/>
        <v>#DIV/0!</v>
      </c>
      <c r="R28" s="91" t="e">
        <f t="shared" si="4"/>
        <v>#DIV/0!</v>
      </c>
      <c r="S28" s="91" t="e">
        <f t="shared" si="4"/>
        <v>#DIV/0!</v>
      </c>
      <c r="T28" s="91" t="e">
        <f t="shared" si="4"/>
        <v>#DIV/0!</v>
      </c>
      <c r="U28" s="91" t="e">
        <f t="shared" si="4"/>
        <v>#DIV/0!</v>
      </c>
      <c r="V28" s="91" t="e">
        <f t="shared" si="5"/>
        <v>#DIV/0!</v>
      </c>
      <c r="W28" s="91" t="e">
        <f t="shared" si="6"/>
        <v>#DIV/0!</v>
      </c>
      <c r="X28" s="91" t="e">
        <f t="shared" si="7"/>
        <v>#DIV/0!</v>
      </c>
      <c r="Y28" s="91" t="e">
        <f t="shared" si="8"/>
        <v>#DIV/0!</v>
      </c>
      <c r="Z28" s="91" t="e">
        <f t="shared" si="9"/>
        <v>#DIV/0!</v>
      </c>
      <c r="AA28" s="42"/>
    </row>
    <row r="29" spans="1:27" x14ac:dyDescent="0.35">
      <c r="A29" s="117" t="s">
        <v>22</v>
      </c>
      <c r="B29" s="118">
        <v>0.15</v>
      </c>
      <c r="C29" s="27"/>
      <c r="D29" s="87">
        <f t="shared" si="2"/>
        <v>0.10005530843701478</v>
      </c>
      <c r="E29" s="27"/>
      <c r="F29" s="91" t="e">
        <f t="shared" ref="F29:O29" si="15">MIN(F$9*NORMSDIST((1/SQRT(1-$D29))*NORMSINV($B29)+SQRT($D29/(1-$D29))*NORMSINV(0.999))*(1+0.047*((1-$B29)/$B29^0.44)),F$9)*F17*12.5</f>
        <v>#DIV/0!</v>
      </c>
      <c r="G29" s="91" t="e">
        <f t="shared" si="15"/>
        <v>#DIV/0!</v>
      </c>
      <c r="H29" s="91" t="e">
        <f t="shared" si="15"/>
        <v>#DIV/0!</v>
      </c>
      <c r="I29" s="91" t="e">
        <f t="shared" si="15"/>
        <v>#DIV/0!</v>
      </c>
      <c r="J29" s="91" t="e">
        <f t="shared" si="15"/>
        <v>#DIV/0!</v>
      </c>
      <c r="K29" s="91" t="e">
        <f t="shared" si="15"/>
        <v>#DIV/0!</v>
      </c>
      <c r="L29" s="91" t="e">
        <f t="shared" si="15"/>
        <v>#DIV/0!</v>
      </c>
      <c r="M29" s="91" t="e">
        <f t="shared" si="15"/>
        <v>#DIV/0!</v>
      </c>
      <c r="N29" s="91" t="e">
        <f t="shared" si="15"/>
        <v>#DIV/0!</v>
      </c>
      <c r="O29" s="91" t="e">
        <f t="shared" si="15"/>
        <v>#DIV/0!</v>
      </c>
      <c r="P29" s="61"/>
      <c r="Q29" s="130" t="e">
        <f t="shared" si="4"/>
        <v>#DIV/0!</v>
      </c>
      <c r="R29" s="91" t="e">
        <f t="shared" si="4"/>
        <v>#DIV/0!</v>
      </c>
      <c r="S29" s="91" t="e">
        <f t="shared" si="4"/>
        <v>#DIV/0!</v>
      </c>
      <c r="T29" s="91" t="e">
        <f t="shared" si="4"/>
        <v>#DIV/0!</v>
      </c>
      <c r="U29" s="91" t="e">
        <f t="shared" si="4"/>
        <v>#DIV/0!</v>
      </c>
      <c r="V29" s="91" t="e">
        <f t="shared" si="5"/>
        <v>#DIV/0!</v>
      </c>
      <c r="W29" s="91" t="e">
        <f t="shared" si="6"/>
        <v>#DIV/0!</v>
      </c>
      <c r="X29" s="91" t="e">
        <f t="shared" si="7"/>
        <v>#DIV/0!</v>
      </c>
      <c r="Y29" s="91" t="e">
        <f t="shared" si="8"/>
        <v>#DIV/0!</v>
      </c>
      <c r="Z29" s="91" t="e">
        <f t="shared" si="9"/>
        <v>#DIV/0!</v>
      </c>
      <c r="AA29" s="42"/>
    </row>
    <row r="30" spans="1:27" x14ac:dyDescent="0.35">
      <c r="A30" s="117" t="s">
        <v>7</v>
      </c>
      <c r="B30" s="120">
        <v>0.99999999989999999</v>
      </c>
      <c r="C30" s="27"/>
      <c r="D30" s="87">
        <f t="shared" si="2"/>
        <v>0.1</v>
      </c>
      <c r="E30" s="27"/>
      <c r="F30" s="91" t="e">
        <f t="shared" ref="F30:O30" si="16">MIN(F$9*NORMSDIST((1/SQRT(1-$D30))*NORMSINV($B30)+SQRT($D30/(1-$D30))*NORMSINV(0.999))*(1+0.047*((1-$B30)/$B30^0.44)),F$9)*F18*12.5</f>
        <v>#DIV/0!</v>
      </c>
      <c r="G30" s="91" t="e">
        <f t="shared" si="16"/>
        <v>#DIV/0!</v>
      </c>
      <c r="H30" s="91" t="e">
        <f t="shared" si="16"/>
        <v>#DIV/0!</v>
      </c>
      <c r="I30" s="91" t="e">
        <f t="shared" si="16"/>
        <v>#DIV/0!</v>
      </c>
      <c r="J30" s="91" t="e">
        <f t="shared" si="16"/>
        <v>#DIV/0!</v>
      </c>
      <c r="K30" s="91" t="e">
        <f t="shared" si="16"/>
        <v>#DIV/0!</v>
      </c>
      <c r="L30" s="91" t="e">
        <f t="shared" si="16"/>
        <v>#DIV/0!</v>
      </c>
      <c r="M30" s="91" t="e">
        <f t="shared" si="16"/>
        <v>#DIV/0!</v>
      </c>
      <c r="N30" s="91" t="e">
        <f t="shared" si="16"/>
        <v>#DIV/0!</v>
      </c>
      <c r="O30" s="91" t="e">
        <f t="shared" si="16"/>
        <v>#DIV/0!</v>
      </c>
      <c r="P30" s="61"/>
      <c r="Q30" s="130" t="e">
        <f>$B30*F$9*F18*12.5</f>
        <v>#DIV/0!</v>
      </c>
      <c r="R30" s="91" t="e">
        <f>$B30*G$9*G18*12.5</f>
        <v>#DIV/0!</v>
      </c>
      <c r="S30" s="91" t="e">
        <f>$B30*H$9*H18*12.5</f>
        <v>#DIV/0!</v>
      </c>
      <c r="T30" s="91" t="e">
        <f>$B30*I$9*I18*12.5</f>
        <v>#DIV/0!</v>
      </c>
      <c r="U30" s="91" t="e">
        <f>$B30*J$9*J18*12.5</f>
        <v>#DIV/0!</v>
      </c>
      <c r="V30" s="91" t="e">
        <f t="shared" si="5"/>
        <v>#DIV/0!</v>
      </c>
      <c r="W30" s="91" t="e">
        <f t="shared" si="6"/>
        <v>#DIV/0!</v>
      </c>
      <c r="X30" s="91" t="e">
        <f t="shared" si="7"/>
        <v>#DIV/0!</v>
      </c>
      <c r="Y30" s="91" t="e">
        <f t="shared" si="8"/>
        <v>#DIV/0!</v>
      </c>
      <c r="Z30" s="91" t="e">
        <f t="shared" si="9"/>
        <v>#DIV/0!</v>
      </c>
      <c r="AA30" s="42"/>
    </row>
    <row r="31" spans="1:27" x14ac:dyDescent="0.35">
      <c r="A31" s="20"/>
      <c r="B31" s="21"/>
      <c r="C31" s="21"/>
      <c r="D31" s="21"/>
      <c r="E31" s="21"/>
      <c r="F31" s="21"/>
      <c r="G31" s="21"/>
      <c r="H31" s="21"/>
      <c r="I31" s="21"/>
      <c r="J31" s="21"/>
      <c r="K31" s="21"/>
      <c r="L31" s="21"/>
      <c r="M31" s="21"/>
      <c r="N31" s="21"/>
      <c r="O31" s="21"/>
      <c r="P31" s="21"/>
      <c r="Q31" s="21"/>
      <c r="R31" s="27"/>
      <c r="S31" s="27"/>
      <c r="T31" s="27"/>
      <c r="U31" s="27"/>
      <c r="V31" s="27"/>
      <c r="W31" s="27"/>
      <c r="X31" s="27"/>
      <c r="Y31" s="27"/>
      <c r="Z31" s="27"/>
      <c r="AA31" s="42"/>
    </row>
    <row r="32" spans="1:27" x14ac:dyDescent="0.35">
      <c r="A32" s="34" t="s">
        <v>236</v>
      </c>
      <c r="B32" s="90" t="e">
        <f>SUM(F23:O30)</f>
        <v>#DIV/0!</v>
      </c>
      <c r="C32" s="29"/>
      <c r="D32" s="29"/>
      <c r="E32" s="21"/>
      <c r="F32" s="21"/>
      <c r="G32" s="31"/>
      <c r="H32" s="21"/>
      <c r="I32" s="21"/>
      <c r="J32" s="21"/>
      <c r="K32" s="21"/>
      <c r="L32" s="21"/>
      <c r="M32" s="21"/>
      <c r="N32" s="21"/>
      <c r="O32" s="21"/>
      <c r="P32" s="21"/>
      <c r="Q32" s="21"/>
      <c r="R32" s="27"/>
      <c r="S32" s="27"/>
      <c r="T32" s="27"/>
      <c r="U32" s="27"/>
      <c r="V32" s="27"/>
      <c r="W32" s="27"/>
      <c r="X32" s="27"/>
      <c r="Y32" s="27"/>
      <c r="Z32" s="27"/>
      <c r="AA32" s="42"/>
    </row>
    <row r="33" spans="1:27" x14ac:dyDescent="0.35">
      <c r="A33" s="34" t="s">
        <v>237</v>
      </c>
      <c r="B33" s="90" t="e">
        <f>SUM(Q23:Z30)</f>
        <v>#DIV/0!</v>
      </c>
      <c r="C33" s="29"/>
      <c r="D33" s="29"/>
      <c r="E33" s="21"/>
      <c r="F33" s="21"/>
      <c r="G33" s="31"/>
      <c r="H33" s="21"/>
      <c r="I33" s="21"/>
      <c r="J33" s="21"/>
      <c r="K33" s="21"/>
      <c r="L33" s="21"/>
      <c r="M33" s="21"/>
      <c r="N33" s="21"/>
      <c r="O33" s="21"/>
      <c r="P33" s="21"/>
      <c r="Q33" s="21"/>
      <c r="R33" s="27"/>
      <c r="S33" s="27"/>
      <c r="T33" s="27"/>
      <c r="U33" s="27"/>
      <c r="V33" s="27"/>
      <c r="W33" s="27"/>
      <c r="X33" s="27"/>
      <c r="Y33" s="27"/>
      <c r="Z33" s="27"/>
      <c r="AA33" s="42"/>
    </row>
    <row r="34" spans="1:27" x14ac:dyDescent="0.35">
      <c r="A34" s="34" t="s">
        <v>227</v>
      </c>
      <c r="B34" s="158">
        <f>Data!K13</f>
        <v>0</v>
      </c>
      <c r="C34" s="85"/>
      <c r="D34" s="85"/>
      <c r="E34" s="21"/>
      <c r="F34" s="21"/>
      <c r="G34" s="31"/>
      <c r="H34" s="21"/>
      <c r="I34" s="21"/>
      <c r="J34" s="21"/>
      <c r="K34" s="21"/>
      <c r="L34" s="21"/>
      <c r="M34" s="21"/>
      <c r="N34" s="21"/>
      <c r="O34" s="21"/>
      <c r="P34" s="21"/>
      <c r="Q34" s="21"/>
      <c r="R34" s="27"/>
      <c r="S34" s="27"/>
      <c r="T34" s="27"/>
      <c r="U34" s="27"/>
      <c r="V34" s="27"/>
      <c r="W34" s="27"/>
      <c r="X34" s="27"/>
      <c r="Y34" s="27"/>
      <c r="Z34" s="27"/>
      <c r="AA34" s="42"/>
    </row>
    <row r="35" spans="1:27" x14ac:dyDescent="0.35">
      <c r="A35" s="34" t="s">
        <v>90</v>
      </c>
      <c r="B35" s="92" t="e">
        <f>MAX(-B34*12.5,-SUM(Q30:Z30))</f>
        <v>#DIV/0!</v>
      </c>
      <c r="C35" s="30"/>
      <c r="D35" s="30"/>
      <c r="E35" s="21"/>
      <c r="F35" s="21"/>
      <c r="G35" s="31"/>
      <c r="H35" s="21"/>
      <c r="I35" s="21"/>
      <c r="J35" s="21"/>
      <c r="K35" s="21"/>
      <c r="L35" s="21"/>
      <c r="M35" s="21"/>
      <c r="N35" s="21"/>
      <c r="O35" s="21"/>
      <c r="P35" s="21"/>
      <c r="Q35" s="21"/>
      <c r="R35" s="27"/>
      <c r="S35" s="27"/>
      <c r="T35" s="27"/>
      <c r="U35" s="27"/>
      <c r="V35" s="27"/>
      <c r="W35" s="27"/>
      <c r="X35" s="27"/>
      <c r="Y35" s="27"/>
      <c r="Z35" s="27"/>
      <c r="AA35" s="42"/>
    </row>
    <row r="36" spans="1:27" x14ac:dyDescent="0.35">
      <c r="A36" s="20"/>
      <c r="B36" s="22"/>
      <c r="C36" s="21"/>
      <c r="D36" s="21"/>
      <c r="E36" s="21"/>
      <c r="F36" s="21"/>
      <c r="G36" s="31"/>
      <c r="H36" s="21"/>
      <c r="I36" s="21"/>
      <c r="J36" s="21"/>
      <c r="K36" s="21"/>
      <c r="L36" s="21"/>
      <c r="M36" s="21"/>
      <c r="N36" s="21"/>
      <c r="O36" s="21"/>
      <c r="P36" s="21"/>
      <c r="Q36" s="21"/>
      <c r="R36" s="27"/>
      <c r="S36" s="27"/>
      <c r="T36" s="27"/>
      <c r="U36" s="27"/>
      <c r="V36" s="27"/>
      <c r="W36" s="27"/>
      <c r="X36" s="27"/>
      <c r="Y36" s="27"/>
      <c r="Z36" s="27"/>
      <c r="AA36" s="42"/>
    </row>
    <row r="37" spans="1:27" s="9" customFormat="1" x14ac:dyDescent="0.35">
      <c r="A37" s="100" t="s">
        <v>238</v>
      </c>
      <c r="B37" s="101" t="e">
        <f>B32+B35</f>
        <v>#DIV/0!</v>
      </c>
      <c r="C37" s="29"/>
      <c r="D37" s="29"/>
      <c r="E37" s="21"/>
      <c r="F37" s="21"/>
      <c r="G37" s="31"/>
      <c r="H37" s="21"/>
      <c r="I37" s="21"/>
      <c r="J37" s="21"/>
      <c r="K37" s="21"/>
      <c r="L37" s="21"/>
      <c r="M37" s="21"/>
      <c r="N37" s="21"/>
      <c r="O37" s="21"/>
      <c r="P37" s="21"/>
      <c r="Q37" s="21"/>
      <c r="R37" s="27"/>
      <c r="S37" s="27"/>
      <c r="T37" s="27"/>
      <c r="U37" s="27"/>
      <c r="V37" s="27"/>
      <c r="W37" s="27"/>
      <c r="X37" s="27"/>
      <c r="Y37" s="27"/>
      <c r="Z37" s="27"/>
      <c r="AA37" s="42"/>
    </row>
    <row r="38" spans="1:27" x14ac:dyDescent="0.35">
      <c r="A38" s="112"/>
      <c r="B38" s="113"/>
      <c r="C38" s="73"/>
      <c r="D38" s="73"/>
      <c r="E38" s="32"/>
      <c r="F38" s="32"/>
      <c r="G38" s="33"/>
      <c r="H38" s="32"/>
      <c r="I38" s="32"/>
      <c r="J38" s="32"/>
      <c r="K38" s="32"/>
      <c r="L38" s="32"/>
      <c r="M38" s="32"/>
      <c r="N38" s="32"/>
      <c r="O38" s="32"/>
      <c r="P38" s="32"/>
      <c r="Q38" s="32"/>
      <c r="R38" s="103"/>
      <c r="S38" s="103"/>
      <c r="T38" s="103"/>
      <c r="U38" s="103"/>
      <c r="V38" s="103"/>
      <c r="W38" s="103"/>
      <c r="X38" s="103"/>
      <c r="Y38" s="103"/>
      <c r="Z38" s="103"/>
      <c r="AA38" s="104"/>
    </row>
    <row r="39" spans="1:27" x14ac:dyDescent="0.35">
      <c r="A39" s="35"/>
      <c r="B39" s="35"/>
      <c r="C39" s="35"/>
      <c r="D39" s="35"/>
      <c r="E39" s="35"/>
      <c r="F39" s="35"/>
      <c r="G39" s="35"/>
      <c r="H39" s="35"/>
      <c r="I39" s="35"/>
      <c r="J39" s="35"/>
      <c r="K39" s="35"/>
      <c r="L39" s="35"/>
      <c r="M39" s="35"/>
      <c r="N39" s="35"/>
      <c r="O39" s="35"/>
      <c r="P39" s="35"/>
      <c r="Q39" s="21"/>
    </row>
    <row r="40" spans="1:27" x14ac:dyDescent="0.35">
      <c r="A40" s="17" t="s">
        <v>239</v>
      </c>
      <c r="B40" s="18"/>
      <c r="C40" s="18"/>
      <c r="D40" s="18"/>
      <c r="E40" s="18"/>
      <c r="F40" s="19"/>
      <c r="G40" s="18"/>
      <c r="H40" s="18"/>
      <c r="I40" s="18"/>
      <c r="J40" s="18"/>
      <c r="K40" s="18"/>
      <c r="L40" s="18"/>
      <c r="M40" s="18"/>
      <c r="N40" s="18"/>
      <c r="O40" s="18"/>
      <c r="P40" s="18"/>
      <c r="Q40" s="18"/>
      <c r="R40" s="19"/>
      <c r="S40" s="19"/>
      <c r="T40" s="19"/>
      <c r="U40" s="19"/>
      <c r="V40" s="19"/>
      <c r="W40" s="19"/>
      <c r="X40" s="19"/>
      <c r="Y40" s="19"/>
      <c r="Z40" s="19"/>
      <c r="AA40" s="131"/>
    </row>
    <row r="41" spans="1:27" ht="18" x14ac:dyDescent="0.4">
      <c r="A41" s="20"/>
      <c r="B41" s="21"/>
      <c r="C41" s="21"/>
      <c r="D41" s="21"/>
      <c r="E41" s="21"/>
      <c r="F41" s="281" t="s">
        <v>240</v>
      </c>
      <c r="G41" s="281"/>
      <c r="H41" s="281"/>
      <c r="I41" s="281"/>
      <c r="J41" s="281"/>
      <c r="K41" s="281"/>
      <c r="L41" s="281"/>
      <c r="M41" s="281"/>
      <c r="N41" s="281"/>
      <c r="O41" s="281"/>
      <c r="P41" s="108"/>
      <c r="Q41" s="21"/>
      <c r="R41" s="27"/>
      <c r="S41" s="27"/>
      <c r="T41" s="27"/>
      <c r="U41" s="27"/>
      <c r="V41" s="27"/>
      <c r="W41" s="27"/>
      <c r="X41" s="27"/>
      <c r="Y41" s="27"/>
      <c r="Z41" s="27"/>
      <c r="AA41" s="42"/>
    </row>
    <row r="42" spans="1:27" x14ac:dyDescent="0.35">
      <c r="A42" s="127" t="s">
        <v>228</v>
      </c>
      <c r="B42" s="91">
        <f>Data!F13</f>
        <v>0</v>
      </c>
      <c r="C42" s="22"/>
      <c r="D42" s="22"/>
      <c r="E42" s="23"/>
      <c r="F42" s="278" t="s">
        <v>60</v>
      </c>
      <c r="G42" s="282"/>
      <c r="H42" s="282"/>
      <c r="I42" s="282"/>
      <c r="J42" s="282"/>
      <c r="K42" s="282"/>
      <c r="L42" s="282"/>
      <c r="M42" s="282"/>
      <c r="N42" s="282"/>
      <c r="O42" s="283"/>
      <c r="P42" s="109"/>
      <c r="Q42" s="21"/>
      <c r="R42" s="27"/>
      <c r="S42" s="27"/>
      <c r="T42" s="27"/>
      <c r="U42" s="27"/>
      <c r="V42" s="27"/>
      <c r="W42" s="27"/>
      <c r="X42" s="27"/>
      <c r="Y42" s="27"/>
      <c r="Z42" s="27"/>
      <c r="AA42" s="42"/>
    </row>
    <row r="43" spans="1:27" ht="29.25" customHeight="1" x14ac:dyDescent="0.35">
      <c r="A43" s="20"/>
      <c r="B43" s="22"/>
      <c r="C43" s="22"/>
      <c r="D43" s="284" t="s">
        <v>153</v>
      </c>
      <c r="E43" s="285"/>
      <c r="F43" s="93" t="s">
        <v>63</v>
      </c>
      <c r="G43" s="144" t="s">
        <v>62</v>
      </c>
      <c r="H43" s="144" t="s">
        <v>135</v>
      </c>
      <c r="I43" s="144" t="s">
        <v>136</v>
      </c>
      <c r="J43" s="144" t="s">
        <v>137</v>
      </c>
      <c r="K43" s="144" t="s">
        <v>58</v>
      </c>
      <c r="L43" s="144" t="s">
        <v>134</v>
      </c>
      <c r="M43" s="144" t="s">
        <v>138</v>
      </c>
      <c r="N43" s="144" t="s">
        <v>59</v>
      </c>
      <c r="O43" s="144" t="s">
        <v>64</v>
      </c>
      <c r="P43" s="57" t="s">
        <v>155</v>
      </c>
      <c r="R43" s="27"/>
      <c r="S43" s="27"/>
      <c r="T43" s="27"/>
      <c r="U43" s="27"/>
      <c r="V43" s="27"/>
      <c r="W43" s="27"/>
      <c r="X43" s="27"/>
      <c r="Y43" s="27"/>
      <c r="Z43" s="27"/>
      <c r="AA43" s="42"/>
    </row>
    <row r="44" spans="1:27" x14ac:dyDescent="0.35">
      <c r="A44" s="105"/>
      <c r="B44" s="22"/>
      <c r="C44" s="22"/>
      <c r="D44" s="286"/>
      <c r="E44" s="287"/>
      <c r="F44" s="146"/>
      <c r="G44" s="146"/>
      <c r="H44" s="146"/>
      <c r="I44" s="146"/>
      <c r="J44" s="146"/>
      <c r="K44" s="146"/>
      <c r="L44" s="146"/>
      <c r="M44" s="146"/>
      <c r="N44" s="146"/>
      <c r="O44" s="146"/>
      <c r="P44" s="147">
        <f>SUM(F44:O44)</f>
        <v>0</v>
      </c>
      <c r="R44" s="27"/>
      <c r="S44" s="27"/>
      <c r="T44" s="27"/>
      <c r="U44" s="27"/>
      <c r="V44" s="27"/>
      <c r="W44" s="27"/>
      <c r="X44" s="27"/>
      <c r="Y44" s="27"/>
      <c r="Z44" s="27"/>
      <c r="AA44" s="42"/>
    </row>
    <row r="45" spans="1:27" x14ac:dyDescent="0.35">
      <c r="A45" s="110"/>
      <c r="B45" s="22"/>
      <c r="C45" s="22"/>
      <c r="D45" s="74" t="s">
        <v>65</v>
      </c>
      <c r="E45" s="143"/>
      <c r="F45" s="72">
        <v>0.5</v>
      </c>
      <c r="G45" s="72">
        <v>0.45</v>
      </c>
      <c r="H45" s="72">
        <v>0.4</v>
      </c>
      <c r="I45" s="72">
        <v>0.4</v>
      </c>
      <c r="J45" s="72">
        <v>0.4</v>
      </c>
      <c r="K45" s="72">
        <v>0</v>
      </c>
      <c r="L45" s="72">
        <v>0</v>
      </c>
      <c r="M45" s="72">
        <v>0</v>
      </c>
      <c r="N45" s="72">
        <v>0</v>
      </c>
      <c r="O45" s="72">
        <v>0</v>
      </c>
      <c r="P45" s="22"/>
      <c r="Q45" s="48"/>
      <c r="R45" s="27"/>
      <c r="S45" s="27"/>
      <c r="T45" s="27"/>
      <c r="U45" s="27"/>
      <c r="V45" s="27"/>
      <c r="W45" s="27"/>
      <c r="X45" s="27"/>
      <c r="Y45" s="27"/>
      <c r="Z45" s="27"/>
      <c r="AA45" s="42"/>
    </row>
    <row r="46" spans="1:27" x14ac:dyDescent="0.35">
      <c r="A46" s="289" t="s">
        <v>161</v>
      </c>
      <c r="B46" s="290"/>
      <c r="C46" s="27"/>
      <c r="D46" s="27"/>
      <c r="E46" s="21"/>
      <c r="F46" s="21"/>
      <c r="G46" s="21"/>
      <c r="H46" s="21"/>
      <c r="I46" s="21"/>
      <c r="J46" s="21"/>
      <c r="K46" s="21"/>
      <c r="L46" s="21"/>
      <c r="M46" s="21"/>
      <c r="N46" s="21"/>
      <c r="O46" s="59"/>
      <c r="P46" s="21"/>
      <c r="Q46" s="21"/>
      <c r="R46" s="27"/>
      <c r="S46" s="27"/>
      <c r="T46" s="27"/>
      <c r="U46" s="27"/>
      <c r="V46" s="27"/>
      <c r="W46" s="27"/>
      <c r="X46" s="27"/>
      <c r="Y46" s="27"/>
      <c r="Z46" s="27"/>
      <c r="AA46" s="42"/>
    </row>
    <row r="47" spans="1:27" x14ac:dyDescent="0.35">
      <c r="A47" s="117" t="s">
        <v>205</v>
      </c>
      <c r="B47" s="77"/>
      <c r="C47" s="158"/>
      <c r="D47" s="83"/>
      <c r="E47" s="23"/>
      <c r="F47" s="91" t="e">
        <f t="shared" ref="F47:F54" si="17">($B47*F$44)/$B$42</f>
        <v>#DIV/0!</v>
      </c>
      <c r="G47" s="91" t="e">
        <f t="shared" ref="G47:O54" si="18">($B47*G$44)/$B$42</f>
        <v>#DIV/0!</v>
      </c>
      <c r="H47" s="91" t="e">
        <f t="shared" si="18"/>
        <v>#DIV/0!</v>
      </c>
      <c r="I47" s="91" t="e">
        <f t="shared" si="18"/>
        <v>#DIV/0!</v>
      </c>
      <c r="J47" s="91" t="e">
        <f t="shared" si="18"/>
        <v>#DIV/0!</v>
      </c>
      <c r="K47" s="91" t="e">
        <f t="shared" si="18"/>
        <v>#DIV/0!</v>
      </c>
      <c r="L47" s="91" t="e">
        <f t="shared" si="18"/>
        <v>#DIV/0!</v>
      </c>
      <c r="M47" s="91" t="e">
        <f t="shared" si="18"/>
        <v>#DIV/0!</v>
      </c>
      <c r="N47" s="91" t="e">
        <f t="shared" si="18"/>
        <v>#DIV/0!</v>
      </c>
      <c r="O47" s="91" t="e">
        <f t="shared" si="18"/>
        <v>#DIV/0!</v>
      </c>
      <c r="P47" s="58"/>
      <c r="Q47" s="21"/>
      <c r="R47" s="27"/>
      <c r="S47" s="27"/>
      <c r="T47" s="27"/>
      <c r="U47" s="27"/>
      <c r="V47" s="27"/>
      <c r="W47" s="27"/>
      <c r="X47" s="27"/>
      <c r="Y47" s="27"/>
      <c r="Z47" s="27"/>
      <c r="AA47" s="42"/>
    </row>
    <row r="48" spans="1:27" x14ac:dyDescent="0.35">
      <c r="A48" s="117" t="s">
        <v>199</v>
      </c>
      <c r="B48" s="76"/>
      <c r="C48" s="158"/>
      <c r="D48" s="83"/>
      <c r="E48" s="23"/>
      <c r="F48" s="91" t="e">
        <f t="shared" si="17"/>
        <v>#DIV/0!</v>
      </c>
      <c r="G48" s="91" t="e">
        <f t="shared" si="18"/>
        <v>#DIV/0!</v>
      </c>
      <c r="H48" s="91" t="e">
        <f t="shared" si="18"/>
        <v>#DIV/0!</v>
      </c>
      <c r="I48" s="91" t="e">
        <f t="shared" si="18"/>
        <v>#DIV/0!</v>
      </c>
      <c r="J48" s="91" t="e">
        <f t="shared" si="18"/>
        <v>#DIV/0!</v>
      </c>
      <c r="K48" s="91" t="e">
        <f t="shared" si="18"/>
        <v>#DIV/0!</v>
      </c>
      <c r="L48" s="91" t="e">
        <f t="shared" si="18"/>
        <v>#DIV/0!</v>
      </c>
      <c r="M48" s="91" t="e">
        <f t="shared" si="18"/>
        <v>#DIV/0!</v>
      </c>
      <c r="N48" s="91" t="e">
        <f t="shared" si="18"/>
        <v>#DIV/0!</v>
      </c>
      <c r="O48" s="91" t="e">
        <f t="shared" si="18"/>
        <v>#DIV/0!</v>
      </c>
      <c r="P48" s="27"/>
      <c r="R48" s="27"/>
      <c r="S48" s="27"/>
      <c r="T48" s="27"/>
      <c r="U48" s="27"/>
      <c r="V48" s="27"/>
      <c r="W48" s="27"/>
      <c r="X48" s="27"/>
      <c r="Y48" s="27"/>
      <c r="Z48" s="27"/>
      <c r="AA48" s="42"/>
    </row>
    <row r="49" spans="1:27" x14ac:dyDescent="0.35">
      <c r="A49" s="117" t="s">
        <v>200</v>
      </c>
      <c r="B49" s="76"/>
      <c r="C49" s="158"/>
      <c r="D49" s="83"/>
      <c r="E49" s="23"/>
      <c r="F49" s="91" t="e">
        <f t="shared" si="17"/>
        <v>#DIV/0!</v>
      </c>
      <c r="G49" s="91" t="e">
        <f t="shared" si="18"/>
        <v>#DIV/0!</v>
      </c>
      <c r="H49" s="91" t="e">
        <f t="shared" si="18"/>
        <v>#DIV/0!</v>
      </c>
      <c r="I49" s="91" t="e">
        <f t="shared" si="18"/>
        <v>#DIV/0!</v>
      </c>
      <c r="J49" s="91" t="e">
        <f t="shared" si="18"/>
        <v>#DIV/0!</v>
      </c>
      <c r="K49" s="91" t="e">
        <f t="shared" si="18"/>
        <v>#DIV/0!</v>
      </c>
      <c r="L49" s="91" t="e">
        <f t="shared" si="18"/>
        <v>#DIV/0!</v>
      </c>
      <c r="M49" s="91" t="e">
        <f t="shared" si="18"/>
        <v>#DIV/0!</v>
      </c>
      <c r="N49" s="91" t="e">
        <f t="shared" si="18"/>
        <v>#DIV/0!</v>
      </c>
      <c r="O49" s="91" t="e">
        <f t="shared" si="18"/>
        <v>#DIV/0!</v>
      </c>
      <c r="P49" s="27"/>
      <c r="R49" s="27"/>
      <c r="S49" s="27"/>
      <c r="T49" s="27"/>
      <c r="U49" s="27"/>
      <c r="V49" s="27"/>
      <c r="W49" s="27"/>
      <c r="X49" s="27"/>
      <c r="Y49" s="27"/>
      <c r="Z49" s="27"/>
      <c r="AA49" s="42"/>
    </row>
    <row r="50" spans="1:27" x14ac:dyDescent="0.35">
      <c r="A50" s="117" t="s">
        <v>201</v>
      </c>
      <c r="B50" s="76"/>
      <c r="C50" s="158"/>
      <c r="D50" s="83"/>
      <c r="E50" s="23"/>
      <c r="F50" s="91" t="e">
        <f t="shared" si="17"/>
        <v>#DIV/0!</v>
      </c>
      <c r="G50" s="91" t="e">
        <f t="shared" si="18"/>
        <v>#DIV/0!</v>
      </c>
      <c r="H50" s="91" t="e">
        <f t="shared" si="18"/>
        <v>#DIV/0!</v>
      </c>
      <c r="I50" s="91" t="e">
        <f t="shared" si="18"/>
        <v>#DIV/0!</v>
      </c>
      <c r="J50" s="91" t="e">
        <f t="shared" si="18"/>
        <v>#DIV/0!</v>
      </c>
      <c r="K50" s="91" t="e">
        <f t="shared" si="18"/>
        <v>#DIV/0!</v>
      </c>
      <c r="L50" s="91" t="e">
        <f t="shared" si="18"/>
        <v>#DIV/0!</v>
      </c>
      <c r="M50" s="91" t="e">
        <f t="shared" si="18"/>
        <v>#DIV/0!</v>
      </c>
      <c r="N50" s="91" t="e">
        <f t="shared" si="18"/>
        <v>#DIV/0!</v>
      </c>
      <c r="O50" s="91" t="e">
        <f t="shared" si="18"/>
        <v>#DIV/0!</v>
      </c>
      <c r="P50" s="114"/>
      <c r="Q50" s="115"/>
      <c r="R50" s="27"/>
      <c r="S50" s="27"/>
      <c r="T50" s="27"/>
      <c r="U50" s="27"/>
      <c r="V50" s="27"/>
      <c r="W50" s="27"/>
      <c r="X50" s="27"/>
      <c r="Y50" s="27"/>
      <c r="Z50" s="27"/>
      <c r="AA50" s="42"/>
    </row>
    <row r="51" spans="1:27" ht="15.75" customHeight="1" x14ac:dyDescent="0.35">
      <c r="A51" s="117" t="s">
        <v>202</v>
      </c>
      <c r="B51" s="76"/>
      <c r="C51" s="158"/>
      <c r="D51" s="83"/>
      <c r="E51" s="23"/>
      <c r="F51" s="91" t="e">
        <f t="shared" si="17"/>
        <v>#DIV/0!</v>
      </c>
      <c r="G51" s="91" t="e">
        <f t="shared" si="18"/>
        <v>#DIV/0!</v>
      </c>
      <c r="H51" s="91" t="e">
        <f t="shared" si="18"/>
        <v>#DIV/0!</v>
      </c>
      <c r="I51" s="91" t="e">
        <f t="shared" si="18"/>
        <v>#DIV/0!</v>
      </c>
      <c r="J51" s="91" t="e">
        <f t="shared" si="18"/>
        <v>#DIV/0!</v>
      </c>
      <c r="K51" s="91" t="e">
        <f t="shared" si="18"/>
        <v>#DIV/0!</v>
      </c>
      <c r="L51" s="91" t="e">
        <f t="shared" si="18"/>
        <v>#DIV/0!</v>
      </c>
      <c r="M51" s="91" t="e">
        <f t="shared" si="18"/>
        <v>#DIV/0!</v>
      </c>
      <c r="N51" s="91" t="e">
        <f t="shared" si="18"/>
        <v>#DIV/0!</v>
      </c>
      <c r="O51" s="91" t="e">
        <f t="shared" si="18"/>
        <v>#DIV/0!</v>
      </c>
      <c r="P51" s="133"/>
      <c r="Q51" s="58"/>
      <c r="R51" s="27"/>
      <c r="S51" s="27"/>
      <c r="T51" s="27"/>
      <c r="U51" s="27"/>
      <c r="V51" s="27"/>
      <c r="W51" s="27"/>
      <c r="X51" s="27"/>
      <c r="Y51" s="27"/>
      <c r="Z51" s="27"/>
      <c r="AA51" s="42"/>
    </row>
    <row r="52" spans="1:27" x14ac:dyDescent="0.35">
      <c r="A52" s="117" t="s">
        <v>203</v>
      </c>
      <c r="B52" s="76"/>
      <c r="C52" s="158"/>
      <c r="D52" s="83"/>
      <c r="E52" s="23"/>
      <c r="F52" s="91" t="e">
        <f t="shared" si="17"/>
        <v>#DIV/0!</v>
      </c>
      <c r="G52" s="91" t="e">
        <f t="shared" si="18"/>
        <v>#DIV/0!</v>
      </c>
      <c r="H52" s="91" t="e">
        <f t="shared" si="18"/>
        <v>#DIV/0!</v>
      </c>
      <c r="I52" s="91" t="e">
        <f t="shared" si="18"/>
        <v>#DIV/0!</v>
      </c>
      <c r="J52" s="91" t="e">
        <f t="shared" si="18"/>
        <v>#DIV/0!</v>
      </c>
      <c r="K52" s="91" t="e">
        <f t="shared" si="18"/>
        <v>#DIV/0!</v>
      </c>
      <c r="L52" s="91" t="e">
        <f t="shared" si="18"/>
        <v>#DIV/0!</v>
      </c>
      <c r="M52" s="91" t="e">
        <f t="shared" si="18"/>
        <v>#DIV/0!</v>
      </c>
      <c r="N52" s="91" t="e">
        <f t="shared" si="18"/>
        <v>#DIV/0!</v>
      </c>
      <c r="O52" s="91" t="e">
        <f t="shared" si="18"/>
        <v>#DIV/0!</v>
      </c>
      <c r="P52" s="133"/>
      <c r="Q52"/>
      <c r="R52" s="27"/>
      <c r="S52" s="27"/>
      <c r="T52" s="27"/>
      <c r="U52" s="27"/>
      <c r="V52" s="27"/>
      <c r="W52" s="27"/>
      <c r="X52" s="27"/>
      <c r="Y52" s="27"/>
      <c r="Z52" s="27"/>
      <c r="AA52" s="42"/>
    </row>
    <row r="53" spans="1:27" x14ac:dyDescent="0.35">
      <c r="A53" s="117" t="s">
        <v>204</v>
      </c>
      <c r="B53" s="76"/>
      <c r="C53" s="158"/>
      <c r="D53" s="83"/>
      <c r="E53" s="23"/>
      <c r="F53" s="91" t="e">
        <f t="shared" si="17"/>
        <v>#DIV/0!</v>
      </c>
      <c r="G53" s="91" t="e">
        <f t="shared" si="18"/>
        <v>#DIV/0!</v>
      </c>
      <c r="H53" s="91" t="e">
        <f t="shared" si="18"/>
        <v>#DIV/0!</v>
      </c>
      <c r="I53" s="91" t="e">
        <f t="shared" si="18"/>
        <v>#DIV/0!</v>
      </c>
      <c r="J53" s="91" t="e">
        <f t="shared" si="18"/>
        <v>#DIV/0!</v>
      </c>
      <c r="K53" s="91" t="e">
        <f t="shared" si="18"/>
        <v>#DIV/0!</v>
      </c>
      <c r="L53" s="91" t="e">
        <f t="shared" si="18"/>
        <v>#DIV/0!</v>
      </c>
      <c r="M53" s="91" t="e">
        <f t="shared" si="18"/>
        <v>#DIV/0!</v>
      </c>
      <c r="N53" s="91" t="e">
        <f t="shared" si="18"/>
        <v>#DIV/0!</v>
      </c>
      <c r="O53" s="91" t="e">
        <f t="shared" si="18"/>
        <v>#DIV/0!</v>
      </c>
      <c r="P53" s="133" t="s">
        <v>156</v>
      </c>
      <c r="Q53" s="133"/>
      <c r="R53" s="27"/>
      <c r="S53" s="27"/>
      <c r="T53" s="27"/>
      <c r="U53" s="27"/>
      <c r="V53" s="27"/>
      <c r="W53" s="27"/>
      <c r="X53" s="27"/>
      <c r="Y53" s="27"/>
      <c r="Z53" s="27"/>
      <c r="AA53" s="42"/>
    </row>
    <row r="54" spans="1:27" x14ac:dyDescent="0.35">
      <c r="A54" s="117" t="s">
        <v>196</v>
      </c>
      <c r="B54" s="76"/>
      <c r="C54" s="90"/>
      <c r="D54" s="83"/>
      <c r="E54" s="23"/>
      <c r="F54" s="91" t="e">
        <f t="shared" si="17"/>
        <v>#DIV/0!</v>
      </c>
      <c r="G54" s="91" t="e">
        <f t="shared" si="18"/>
        <v>#DIV/0!</v>
      </c>
      <c r="H54" s="91" t="e">
        <f t="shared" si="18"/>
        <v>#DIV/0!</v>
      </c>
      <c r="I54" s="91" t="e">
        <f t="shared" si="18"/>
        <v>#DIV/0!</v>
      </c>
      <c r="J54" s="91" t="e">
        <f t="shared" si="18"/>
        <v>#DIV/0!</v>
      </c>
      <c r="K54" s="91" t="e">
        <f t="shared" si="18"/>
        <v>#DIV/0!</v>
      </c>
      <c r="L54" s="91" t="e">
        <f t="shared" si="18"/>
        <v>#DIV/0!</v>
      </c>
      <c r="M54" s="91" t="e">
        <f t="shared" si="18"/>
        <v>#DIV/0!</v>
      </c>
      <c r="N54" s="91" t="e">
        <f t="shared" si="18"/>
        <v>#DIV/0!</v>
      </c>
      <c r="O54" s="91" t="e">
        <f t="shared" si="18"/>
        <v>#DIV/0!</v>
      </c>
      <c r="P54" s="147" t="e">
        <f>SUM(F47:O54)</f>
        <v>#DIV/0!</v>
      </c>
      <c r="R54" s="27"/>
      <c r="S54" s="27"/>
      <c r="T54" s="27"/>
      <c r="U54" s="27"/>
      <c r="V54" s="27"/>
      <c r="W54" s="27"/>
      <c r="X54" s="27"/>
      <c r="Y54" s="27"/>
      <c r="Z54" s="27"/>
      <c r="AA54" s="42"/>
    </row>
    <row r="55" spans="1:27" ht="18" x14ac:dyDescent="0.4">
      <c r="A55" s="86"/>
      <c r="B55" s="21"/>
      <c r="C55" s="21"/>
      <c r="D55" s="21"/>
      <c r="E55" s="27"/>
      <c r="F55" s="21"/>
      <c r="G55" s="21"/>
      <c r="H55" s="21"/>
      <c r="I55" s="21"/>
      <c r="J55" s="21"/>
      <c r="K55" s="21"/>
      <c r="L55" s="21"/>
      <c r="M55" s="21"/>
      <c r="N55" s="21"/>
      <c r="O55" s="21"/>
      <c r="P55" s="21"/>
      <c r="Q55" s="288"/>
      <c r="R55" s="288"/>
      <c r="S55" s="288"/>
      <c r="T55" s="288"/>
      <c r="U55" s="288"/>
      <c r="V55" s="288"/>
      <c r="W55" s="288"/>
      <c r="X55" s="288"/>
      <c r="Y55" s="288"/>
      <c r="Z55" s="288"/>
      <c r="AA55" s="42"/>
    </row>
    <row r="56" spans="1:27" x14ac:dyDescent="0.35">
      <c r="A56" s="37" t="s">
        <v>157</v>
      </c>
      <c r="B56" s="89">
        <f>SUM(B47:B54)</f>
        <v>0</v>
      </c>
      <c r="C56" s="28"/>
      <c r="D56" s="28"/>
      <c r="E56" s="21"/>
      <c r="F56" s="281" t="s">
        <v>241</v>
      </c>
      <c r="G56" s="281"/>
      <c r="H56" s="281"/>
      <c r="I56" s="281"/>
      <c r="J56" s="281"/>
      <c r="K56" s="281"/>
      <c r="L56" s="281"/>
      <c r="M56" s="281"/>
      <c r="N56" s="281"/>
      <c r="O56" s="281"/>
      <c r="P56" s="109"/>
      <c r="Q56" s="281" t="s">
        <v>242</v>
      </c>
      <c r="R56" s="281"/>
      <c r="S56" s="281"/>
      <c r="T56" s="281"/>
      <c r="U56" s="281"/>
      <c r="V56" s="281"/>
      <c r="W56" s="281"/>
      <c r="X56" s="281"/>
      <c r="Y56" s="281"/>
      <c r="Z56" s="281"/>
      <c r="AA56" s="42"/>
    </row>
    <row r="57" spans="1:27" ht="27.75" customHeight="1" x14ac:dyDescent="0.35">
      <c r="A57" s="20"/>
      <c r="B57" s="21"/>
      <c r="C57" s="21"/>
      <c r="D57" s="21"/>
      <c r="E57" s="21"/>
      <c r="F57" s="25" t="s">
        <v>63</v>
      </c>
      <c r="G57" s="26" t="s">
        <v>62</v>
      </c>
      <c r="H57" s="26" t="s">
        <v>135</v>
      </c>
      <c r="I57" s="26" t="s">
        <v>136</v>
      </c>
      <c r="J57" s="26" t="s">
        <v>137</v>
      </c>
      <c r="K57" s="26" t="s">
        <v>58</v>
      </c>
      <c r="L57" s="26" t="s">
        <v>134</v>
      </c>
      <c r="M57" s="26" t="s">
        <v>138</v>
      </c>
      <c r="N57" s="26" t="s">
        <v>59</v>
      </c>
      <c r="O57" s="26" t="s">
        <v>64</v>
      </c>
      <c r="P57" s="60"/>
      <c r="Q57" s="129" t="s">
        <v>63</v>
      </c>
      <c r="R57" s="26" t="s">
        <v>62</v>
      </c>
      <c r="S57" s="26" t="s">
        <v>135</v>
      </c>
      <c r="T57" s="26" t="s">
        <v>136</v>
      </c>
      <c r="U57" s="26" t="s">
        <v>137</v>
      </c>
      <c r="V57" s="26" t="s">
        <v>58</v>
      </c>
      <c r="W57" s="26" t="s">
        <v>134</v>
      </c>
      <c r="X57" s="26" t="s">
        <v>138</v>
      </c>
      <c r="Y57" s="26" t="s">
        <v>59</v>
      </c>
      <c r="Z57" s="26" t="s">
        <v>64</v>
      </c>
      <c r="AA57" s="42"/>
    </row>
    <row r="58" spans="1:27" x14ac:dyDescent="0.35">
      <c r="A58" s="291" t="s">
        <v>6</v>
      </c>
      <c r="B58" s="290"/>
      <c r="C58" s="27"/>
      <c r="D58" s="69" t="s">
        <v>81</v>
      </c>
      <c r="E58" s="27"/>
      <c r="F58" s="278" t="s">
        <v>229</v>
      </c>
      <c r="G58" s="279"/>
      <c r="H58" s="279"/>
      <c r="I58" s="279"/>
      <c r="J58" s="279"/>
      <c r="K58" s="279"/>
      <c r="L58" s="279"/>
      <c r="M58" s="279"/>
      <c r="N58" s="279"/>
      <c r="O58" s="280"/>
      <c r="P58" s="49"/>
      <c r="Q58" s="278" t="s">
        <v>230</v>
      </c>
      <c r="R58" s="279"/>
      <c r="S58" s="279"/>
      <c r="T58" s="279"/>
      <c r="U58" s="279"/>
      <c r="V58" s="279"/>
      <c r="W58" s="279"/>
      <c r="X58" s="279"/>
      <c r="Y58" s="279"/>
      <c r="Z58" s="280"/>
      <c r="AA58" s="42"/>
    </row>
    <row r="59" spans="1:27" x14ac:dyDescent="0.35">
      <c r="A59" s="117" t="s">
        <v>16</v>
      </c>
      <c r="B59" s="119">
        <v>2.9999999999999997E-4</v>
      </c>
      <c r="C59" s="27"/>
      <c r="D59" s="87">
        <f t="shared" ref="D59:D66" si="19">(1-EXP(-50*B59))/(1-EXP(-50))*0.1+(1-(1-EXP(-50*B59))/(1-EXP(-50)))*0.2</f>
        <v>0.19851119396030628</v>
      </c>
      <c r="E59" s="27"/>
      <c r="F59" s="91" t="e">
        <f>MIN(F$45*NORMSDIST((1/SQRT(1-$D59))*NORMSINV($B59)+SQRT($D59/(1-$D59))*NORMSINV(0.999))*(1+0.047*((1-$B59)/$B59^0.44)),F$45)*F47*12.5</f>
        <v>#DIV/0!</v>
      </c>
      <c r="G59" s="91" t="e">
        <f t="shared" ref="G59:O59" si="20">MIN(G$45*NORMSDIST((1/SQRT(1-$D59))*NORMSINV($B59)+SQRT($D59/(1-$D59))*NORMSINV(0.999))*(1+0.047*((1-$B59)/$B59^0.44)),G$45)*G47*12.5</f>
        <v>#DIV/0!</v>
      </c>
      <c r="H59" s="91" t="e">
        <f t="shared" si="20"/>
        <v>#DIV/0!</v>
      </c>
      <c r="I59" s="91" t="e">
        <f t="shared" si="20"/>
        <v>#DIV/0!</v>
      </c>
      <c r="J59" s="91" t="e">
        <f t="shared" si="20"/>
        <v>#DIV/0!</v>
      </c>
      <c r="K59" s="91" t="e">
        <f t="shared" si="20"/>
        <v>#DIV/0!</v>
      </c>
      <c r="L59" s="91" t="e">
        <f t="shared" si="20"/>
        <v>#DIV/0!</v>
      </c>
      <c r="M59" s="91" t="e">
        <f t="shared" si="20"/>
        <v>#DIV/0!</v>
      </c>
      <c r="N59" s="91" t="e">
        <f t="shared" si="20"/>
        <v>#DIV/0!</v>
      </c>
      <c r="O59" s="91" t="e">
        <f t="shared" si="20"/>
        <v>#DIV/0!</v>
      </c>
      <c r="P59" s="61"/>
      <c r="Q59" s="130" t="e">
        <f t="shared" ref="Q59:Z65" si="21">$B59*F$45*F47*12.5</f>
        <v>#DIV/0!</v>
      </c>
      <c r="R59" s="91" t="e">
        <f t="shared" si="21"/>
        <v>#DIV/0!</v>
      </c>
      <c r="S59" s="91" t="e">
        <f t="shared" si="21"/>
        <v>#DIV/0!</v>
      </c>
      <c r="T59" s="91" t="e">
        <f t="shared" si="21"/>
        <v>#DIV/0!</v>
      </c>
      <c r="U59" s="91" t="e">
        <f t="shared" si="21"/>
        <v>#DIV/0!</v>
      </c>
      <c r="V59" s="91" t="e">
        <f t="shared" si="21"/>
        <v>#DIV/0!</v>
      </c>
      <c r="W59" s="91" t="e">
        <f t="shared" si="21"/>
        <v>#DIV/0!</v>
      </c>
      <c r="X59" s="91" t="e">
        <f t="shared" si="21"/>
        <v>#DIV/0!</v>
      </c>
      <c r="Y59" s="91" t="e">
        <f t="shared" si="21"/>
        <v>#DIV/0!</v>
      </c>
      <c r="Z59" s="91" t="e">
        <f t="shared" si="21"/>
        <v>#DIV/0!</v>
      </c>
      <c r="AA59" s="42"/>
    </row>
    <row r="60" spans="1:27" x14ac:dyDescent="0.35">
      <c r="A60" s="117" t="s">
        <v>17</v>
      </c>
      <c r="B60" s="119">
        <v>6.4999999999999997E-4</v>
      </c>
      <c r="C60" s="27"/>
      <c r="D60" s="87">
        <f t="shared" si="19"/>
        <v>0.19680224498313062</v>
      </c>
      <c r="E60" s="27"/>
      <c r="F60" s="91" t="e">
        <f t="shared" ref="F60:O60" si="22">MIN(F$45*NORMSDIST((1/SQRT(1-$D60))*NORMSINV($B60)+SQRT($D60/(1-$D60))*NORMSINV(0.999))*(1+0.047*((1-$B60)/$B60^0.44)),F$45)*F48*12.5</f>
        <v>#DIV/0!</v>
      </c>
      <c r="G60" s="91" t="e">
        <f t="shared" si="22"/>
        <v>#DIV/0!</v>
      </c>
      <c r="H60" s="91" t="e">
        <f t="shared" si="22"/>
        <v>#DIV/0!</v>
      </c>
      <c r="I60" s="91" t="e">
        <f t="shared" si="22"/>
        <v>#DIV/0!</v>
      </c>
      <c r="J60" s="91" t="e">
        <f t="shared" si="22"/>
        <v>#DIV/0!</v>
      </c>
      <c r="K60" s="91" t="e">
        <f t="shared" si="22"/>
        <v>#DIV/0!</v>
      </c>
      <c r="L60" s="91" t="e">
        <f t="shared" si="22"/>
        <v>#DIV/0!</v>
      </c>
      <c r="M60" s="91" t="e">
        <f t="shared" si="22"/>
        <v>#DIV/0!</v>
      </c>
      <c r="N60" s="91" t="e">
        <f t="shared" si="22"/>
        <v>#DIV/0!</v>
      </c>
      <c r="O60" s="91" t="e">
        <f t="shared" si="22"/>
        <v>#DIV/0!</v>
      </c>
      <c r="P60" s="61"/>
      <c r="Q60" s="130" t="e">
        <f t="shared" si="21"/>
        <v>#DIV/0!</v>
      </c>
      <c r="R60" s="91" t="e">
        <f t="shared" si="21"/>
        <v>#DIV/0!</v>
      </c>
      <c r="S60" s="91" t="e">
        <f t="shared" si="21"/>
        <v>#DIV/0!</v>
      </c>
      <c r="T60" s="91" t="e">
        <f t="shared" si="21"/>
        <v>#DIV/0!</v>
      </c>
      <c r="U60" s="91" t="e">
        <f t="shared" si="21"/>
        <v>#DIV/0!</v>
      </c>
      <c r="V60" s="91" t="e">
        <f t="shared" si="21"/>
        <v>#DIV/0!</v>
      </c>
      <c r="W60" s="91" t="e">
        <f t="shared" si="21"/>
        <v>#DIV/0!</v>
      </c>
      <c r="X60" s="91" t="e">
        <f t="shared" si="21"/>
        <v>#DIV/0!</v>
      </c>
      <c r="Y60" s="91" t="e">
        <f t="shared" si="21"/>
        <v>#DIV/0!</v>
      </c>
      <c r="Z60" s="91" t="e">
        <f t="shared" si="21"/>
        <v>#DIV/0!</v>
      </c>
      <c r="AA60" s="42"/>
    </row>
    <row r="61" spans="1:27" x14ac:dyDescent="0.35">
      <c r="A61" s="117" t="s">
        <v>18</v>
      </c>
      <c r="B61" s="119">
        <v>1.5E-3</v>
      </c>
      <c r="C61" s="27"/>
      <c r="D61" s="87">
        <f t="shared" si="19"/>
        <v>0.19277434863285528</v>
      </c>
      <c r="E61" s="27"/>
      <c r="F61" s="91" t="e">
        <f t="shared" ref="F61:O61" si="23">MIN(F$45*NORMSDIST((1/SQRT(1-$D61))*NORMSINV($B61)+SQRT($D61/(1-$D61))*NORMSINV(0.999))*(1+0.047*((1-$B61)/$B61^0.44)),F$45)*F49*12.5</f>
        <v>#DIV/0!</v>
      </c>
      <c r="G61" s="91" t="e">
        <f t="shared" si="23"/>
        <v>#DIV/0!</v>
      </c>
      <c r="H61" s="91" t="e">
        <f t="shared" si="23"/>
        <v>#DIV/0!</v>
      </c>
      <c r="I61" s="91" t="e">
        <f t="shared" si="23"/>
        <v>#DIV/0!</v>
      </c>
      <c r="J61" s="91" t="e">
        <f t="shared" si="23"/>
        <v>#DIV/0!</v>
      </c>
      <c r="K61" s="91" t="e">
        <f t="shared" si="23"/>
        <v>#DIV/0!</v>
      </c>
      <c r="L61" s="91" t="e">
        <f t="shared" si="23"/>
        <v>#DIV/0!</v>
      </c>
      <c r="M61" s="91" t="e">
        <f t="shared" si="23"/>
        <v>#DIV/0!</v>
      </c>
      <c r="N61" s="91" t="e">
        <f t="shared" si="23"/>
        <v>#DIV/0!</v>
      </c>
      <c r="O61" s="91" t="e">
        <f t="shared" si="23"/>
        <v>#DIV/0!</v>
      </c>
      <c r="P61" s="61"/>
      <c r="Q61" s="130" t="e">
        <f t="shared" si="21"/>
        <v>#DIV/0!</v>
      </c>
      <c r="R61" s="91" t="e">
        <f t="shared" si="21"/>
        <v>#DIV/0!</v>
      </c>
      <c r="S61" s="91" t="e">
        <f t="shared" si="21"/>
        <v>#DIV/0!</v>
      </c>
      <c r="T61" s="91" t="e">
        <f t="shared" si="21"/>
        <v>#DIV/0!</v>
      </c>
      <c r="U61" s="91" t="e">
        <f t="shared" si="21"/>
        <v>#DIV/0!</v>
      </c>
      <c r="V61" s="91" t="e">
        <f t="shared" si="21"/>
        <v>#DIV/0!</v>
      </c>
      <c r="W61" s="91" t="e">
        <f t="shared" si="21"/>
        <v>#DIV/0!</v>
      </c>
      <c r="X61" s="91" t="e">
        <f t="shared" si="21"/>
        <v>#DIV/0!</v>
      </c>
      <c r="Y61" s="91" t="e">
        <f t="shared" si="21"/>
        <v>#DIV/0!</v>
      </c>
      <c r="Z61" s="91" t="e">
        <f t="shared" si="21"/>
        <v>#DIV/0!</v>
      </c>
      <c r="AA61" s="42"/>
    </row>
    <row r="62" spans="1:27" x14ac:dyDescent="0.35">
      <c r="A62" s="117" t="s">
        <v>19</v>
      </c>
      <c r="B62" s="119">
        <v>5.0000000000000001E-3</v>
      </c>
      <c r="C62" s="27"/>
      <c r="D62" s="87">
        <f t="shared" si="19"/>
        <v>0.1778800783071405</v>
      </c>
      <c r="E62" s="27"/>
      <c r="F62" s="91" t="e">
        <f t="shared" ref="F62:O62" si="24">MIN(F$45*NORMSDIST((1/SQRT(1-$D62))*NORMSINV($B62)+SQRT($D62/(1-$D62))*NORMSINV(0.999))*(1+0.047*((1-$B62)/$B62^0.44)),F$45)*F50*12.5</f>
        <v>#DIV/0!</v>
      </c>
      <c r="G62" s="91" t="e">
        <f t="shared" si="24"/>
        <v>#DIV/0!</v>
      </c>
      <c r="H62" s="91" t="e">
        <f t="shared" si="24"/>
        <v>#DIV/0!</v>
      </c>
      <c r="I62" s="91" t="e">
        <f t="shared" si="24"/>
        <v>#DIV/0!</v>
      </c>
      <c r="J62" s="91" t="e">
        <f t="shared" si="24"/>
        <v>#DIV/0!</v>
      </c>
      <c r="K62" s="91" t="e">
        <f t="shared" si="24"/>
        <v>#DIV/0!</v>
      </c>
      <c r="L62" s="91" t="e">
        <f t="shared" si="24"/>
        <v>#DIV/0!</v>
      </c>
      <c r="M62" s="91" t="e">
        <f t="shared" si="24"/>
        <v>#DIV/0!</v>
      </c>
      <c r="N62" s="91" t="e">
        <f t="shared" si="24"/>
        <v>#DIV/0!</v>
      </c>
      <c r="O62" s="91" t="e">
        <f t="shared" si="24"/>
        <v>#DIV/0!</v>
      </c>
      <c r="P62" s="61"/>
      <c r="Q62" s="130" t="e">
        <f t="shared" si="21"/>
        <v>#DIV/0!</v>
      </c>
      <c r="R62" s="91" t="e">
        <f t="shared" si="21"/>
        <v>#DIV/0!</v>
      </c>
      <c r="S62" s="91" t="e">
        <f t="shared" si="21"/>
        <v>#DIV/0!</v>
      </c>
      <c r="T62" s="91" t="e">
        <f t="shared" si="21"/>
        <v>#DIV/0!</v>
      </c>
      <c r="U62" s="91" t="e">
        <f t="shared" si="21"/>
        <v>#DIV/0!</v>
      </c>
      <c r="V62" s="91" t="e">
        <f t="shared" si="21"/>
        <v>#DIV/0!</v>
      </c>
      <c r="W62" s="91" t="e">
        <f t="shared" si="21"/>
        <v>#DIV/0!</v>
      </c>
      <c r="X62" s="91" t="e">
        <f t="shared" si="21"/>
        <v>#DIV/0!</v>
      </c>
      <c r="Y62" s="91" t="e">
        <f t="shared" si="21"/>
        <v>#DIV/0!</v>
      </c>
      <c r="Z62" s="91" t="e">
        <f t="shared" si="21"/>
        <v>#DIV/0!</v>
      </c>
      <c r="AA62" s="42"/>
    </row>
    <row r="63" spans="1:27" x14ac:dyDescent="0.35">
      <c r="A63" s="117" t="s">
        <v>20</v>
      </c>
      <c r="B63" s="119">
        <v>1.4E-2</v>
      </c>
      <c r="C63" s="27"/>
      <c r="D63" s="87">
        <f t="shared" si="19"/>
        <v>0.14965853037914095</v>
      </c>
      <c r="E63" s="27"/>
      <c r="F63" s="91" t="e">
        <f t="shared" ref="F63:O63" si="25">MIN(F$45*NORMSDIST((1/SQRT(1-$D63))*NORMSINV($B63)+SQRT($D63/(1-$D63))*NORMSINV(0.999))*(1+0.047*((1-$B63)/$B63^0.44)),F$45)*F51*12.5</f>
        <v>#DIV/0!</v>
      </c>
      <c r="G63" s="91" t="e">
        <f t="shared" si="25"/>
        <v>#DIV/0!</v>
      </c>
      <c r="H63" s="91" t="e">
        <f t="shared" si="25"/>
        <v>#DIV/0!</v>
      </c>
      <c r="I63" s="91" t="e">
        <f t="shared" si="25"/>
        <v>#DIV/0!</v>
      </c>
      <c r="J63" s="91" t="e">
        <f t="shared" si="25"/>
        <v>#DIV/0!</v>
      </c>
      <c r="K63" s="91" t="e">
        <f t="shared" si="25"/>
        <v>#DIV/0!</v>
      </c>
      <c r="L63" s="91" t="e">
        <f t="shared" si="25"/>
        <v>#DIV/0!</v>
      </c>
      <c r="M63" s="91" t="e">
        <f t="shared" si="25"/>
        <v>#DIV/0!</v>
      </c>
      <c r="N63" s="91" t="e">
        <f t="shared" si="25"/>
        <v>#DIV/0!</v>
      </c>
      <c r="O63" s="91" t="e">
        <f t="shared" si="25"/>
        <v>#DIV/0!</v>
      </c>
      <c r="P63" s="61"/>
      <c r="Q63" s="130" t="e">
        <f t="shared" si="21"/>
        <v>#DIV/0!</v>
      </c>
      <c r="R63" s="91" t="e">
        <f t="shared" si="21"/>
        <v>#DIV/0!</v>
      </c>
      <c r="S63" s="91" t="e">
        <f t="shared" si="21"/>
        <v>#DIV/0!</v>
      </c>
      <c r="T63" s="91" t="e">
        <f t="shared" si="21"/>
        <v>#DIV/0!</v>
      </c>
      <c r="U63" s="91" t="e">
        <f t="shared" si="21"/>
        <v>#DIV/0!</v>
      </c>
      <c r="V63" s="91" t="e">
        <f t="shared" si="21"/>
        <v>#DIV/0!</v>
      </c>
      <c r="W63" s="91" t="e">
        <f t="shared" si="21"/>
        <v>#DIV/0!</v>
      </c>
      <c r="X63" s="91" t="e">
        <f t="shared" si="21"/>
        <v>#DIV/0!</v>
      </c>
      <c r="Y63" s="91" t="e">
        <f t="shared" si="21"/>
        <v>#DIV/0!</v>
      </c>
      <c r="Z63" s="91" t="e">
        <f t="shared" si="21"/>
        <v>#DIV/0!</v>
      </c>
      <c r="AA63" s="42"/>
    </row>
    <row r="64" spans="1:27" x14ac:dyDescent="0.35">
      <c r="A64" s="117" t="s">
        <v>21</v>
      </c>
      <c r="B64" s="118">
        <v>0.06</v>
      </c>
      <c r="C64" s="27"/>
      <c r="D64" s="87">
        <f t="shared" si="19"/>
        <v>0.10497870683678641</v>
      </c>
      <c r="E64" s="27"/>
      <c r="F64" s="91" t="e">
        <f t="shared" ref="F64:O64" si="26">MIN(F$45*NORMSDIST((1/SQRT(1-$D64))*NORMSINV($B64)+SQRT($D64/(1-$D64))*NORMSINV(0.999))*(1+0.047*((1-$B64)/$B64^0.44)),F$45)*F52*12.5</f>
        <v>#DIV/0!</v>
      </c>
      <c r="G64" s="91" t="e">
        <f t="shared" si="26"/>
        <v>#DIV/0!</v>
      </c>
      <c r="H64" s="91" t="e">
        <f t="shared" si="26"/>
        <v>#DIV/0!</v>
      </c>
      <c r="I64" s="91" t="e">
        <f t="shared" si="26"/>
        <v>#DIV/0!</v>
      </c>
      <c r="J64" s="91" t="e">
        <f t="shared" si="26"/>
        <v>#DIV/0!</v>
      </c>
      <c r="K64" s="91" t="e">
        <f t="shared" si="26"/>
        <v>#DIV/0!</v>
      </c>
      <c r="L64" s="91" t="e">
        <f t="shared" si="26"/>
        <v>#DIV/0!</v>
      </c>
      <c r="M64" s="91" t="e">
        <f t="shared" si="26"/>
        <v>#DIV/0!</v>
      </c>
      <c r="N64" s="91" t="e">
        <f t="shared" si="26"/>
        <v>#DIV/0!</v>
      </c>
      <c r="O64" s="91" t="e">
        <f t="shared" si="26"/>
        <v>#DIV/0!</v>
      </c>
      <c r="P64" s="61"/>
      <c r="Q64" s="130" t="e">
        <f t="shared" si="21"/>
        <v>#DIV/0!</v>
      </c>
      <c r="R64" s="91" t="e">
        <f t="shared" si="21"/>
        <v>#DIV/0!</v>
      </c>
      <c r="S64" s="91" t="e">
        <f t="shared" si="21"/>
        <v>#DIV/0!</v>
      </c>
      <c r="T64" s="91" t="e">
        <f t="shared" si="21"/>
        <v>#DIV/0!</v>
      </c>
      <c r="U64" s="91" t="e">
        <f t="shared" si="21"/>
        <v>#DIV/0!</v>
      </c>
      <c r="V64" s="91" t="e">
        <f t="shared" si="21"/>
        <v>#DIV/0!</v>
      </c>
      <c r="W64" s="91" t="e">
        <f t="shared" si="21"/>
        <v>#DIV/0!</v>
      </c>
      <c r="X64" s="91" t="e">
        <f t="shared" si="21"/>
        <v>#DIV/0!</v>
      </c>
      <c r="Y64" s="91" t="e">
        <f t="shared" si="21"/>
        <v>#DIV/0!</v>
      </c>
      <c r="Z64" s="91" t="e">
        <f t="shared" si="21"/>
        <v>#DIV/0!</v>
      </c>
      <c r="AA64" s="42"/>
    </row>
    <row r="65" spans="1:27" x14ac:dyDescent="0.35">
      <c r="A65" s="117" t="s">
        <v>22</v>
      </c>
      <c r="B65" s="118">
        <v>0.15</v>
      </c>
      <c r="C65" s="27"/>
      <c r="D65" s="87">
        <f t="shared" si="19"/>
        <v>0.10005530843701478</v>
      </c>
      <c r="E65" s="27"/>
      <c r="F65" s="91" t="e">
        <f t="shared" ref="F65:O65" si="27">MIN(F$45*NORMSDIST((1/SQRT(1-$D65))*NORMSINV($B65)+SQRT($D65/(1-$D65))*NORMSINV(0.999))*(1+0.047*((1-$B65)/$B65^0.44)),F$45)*F53*12.5</f>
        <v>#DIV/0!</v>
      </c>
      <c r="G65" s="91" t="e">
        <f t="shared" si="27"/>
        <v>#DIV/0!</v>
      </c>
      <c r="H65" s="91" t="e">
        <f t="shared" si="27"/>
        <v>#DIV/0!</v>
      </c>
      <c r="I65" s="91" t="e">
        <f t="shared" si="27"/>
        <v>#DIV/0!</v>
      </c>
      <c r="J65" s="91" t="e">
        <f t="shared" si="27"/>
        <v>#DIV/0!</v>
      </c>
      <c r="K65" s="91" t="e">
        <f t="shared" si="27"/>
        <v>#DIV/0!</v>
      </c>
      <c r="L65" s="91" t="e">
        <f t="shared" si="27"/>
        <v>#DIV/0!</v>
      </c>
      <c r="M65" s="91" t="e">
        <f t="shared" si="27"/>
        <v>#DIV/0!</v>
      </c>
      <c r="N65" s="91" t="e">
        <f t="shared" si="27"/>
        <v>#DIV/0!</v>
      </c>
      <c r="O65" s="91" t="e">
        <f t="shared" si="27"/>
        <v>#DIV/0!</v>
      </c>
      <c r="P65" s="61"/>
      <c r="Q65" s="130" t="e">
        <f t="shared" si="21"/>
        <v>#DIV/0!</v>
      </c>
      <c r="R65" s="91" t="e">
        <f t="shared" si="21"/>
        <v>#DIV/0!</v>
      </c>
      <c r="S65" s="91" t="e">
        <f t="shared" si="21"/>
        <v>#DIV/0!</v>
      </c>
      <c r="T65" s="91" t="e">
        <f t="shared" si="21"/>
        <v>#DIV/0!</v>
      </c>
      <c r="U65" s="91" t="e">
        <f t="shared" si="21"/>
        <v>#DIV/0!</v>
      </c>
      <c r="V65" s="91" t="e">
        <f t="shared" si="21"/>
        <v>#DIV/0!</v>
      </c>
      <c r="W65" s="91" t="e">
        <f t="shared" si="21"/>
        <v>#DIV/0!</v>
      </c>
      <c r="X65" s="91" t="e">
        <f t="shared" si="21"/>
        <v>#DIV/0!</v>
      </c>
      <c r="Y65" s="91" t="e">
        <f t="shared" si="21"/>
        <v>#DIV/0!</v>
      </c>
      <c r="Z65" s="91" t="e">
        <f t="shared" si="21"/>
        <v>#DIV/0!</v>
      </c>
      <c r="AA65" s="42"/>
    </row>
    <row r="66" spans="1:27" x14ac:dyDescent="0.35">
      <c r="A66" s="117" t="s">
        <v>7</v>
      </c>
      <c r="B66" s="120">
        <v>0.99999999989999999</v>
      </c>
      <c r="C66" s="27"/>
      <c r="D66" s="87">
        <f t="shared" si="19"/>
        <v>0.1</v>
      </c>
      <c r="E66" s="27"/>
      <c r="F66" s="91" t="e">
        <f t="shared" ref="F66:O66" si="28">MIN(F$45*NORMSDIST((1/SQRT(1-$D66))*NORMSINV($B66)+SQRT($D66/(1-$D66))*NORMSINV(0.999))*(1+0.047*((1-$B66)/$B66^0.44)),F$45)*F54*12.5</f>
        <v>#DIV/0!</v>
      </c>
      <c r="G66" s="91" t="e">
        <f t="shared" si="28"/>
        <v>#DIV/0!</v>
      </c>
      <c r="H66" s="91" t="e">
        <f t="shared" si="28"/>
        <v>#DIV/0!</v>
      </c>
      <c r="I66" s="91" t="e">
        <f t="shared" si="28"/>
        <v>#DIV/0!</v>
      </c>
      <c r="J66" s="91" t="e">
        <f t="shared" si="28"/>
        <v>#DIV/0!</v>
      </c>
      <c r="K66" s="91" t="e">
        <f t="shared" si="28"/>
        <v>#DIV/0!</v>
      </c>
      <c r="L66" s="91" t="e">
        <f t="shared" si="28"/>
        <v>#DIV/0!</v>
      </c>
      <c r="M66" s="91" t="e">
        <f t="shared" si="28"/>
        <v>#DIV/0!</v>
      </c>
      <c r="N66" s="91" t="e">
        <f t="shared" si="28"/>
        <v>#DIV/0!</v>
      </c>
      <c r="O66" s="91" t="e">
        <f t="shared" si="28"/>
        <v>#DIV/0!</v>
      </c>
      <c r="P66" s="61"/>
      <c r="Q66" s="130" t="e">
        <f t="shared" ref="Q66:Z66" si="29">$B66*F$45*F54*12.5</f>
        <v>#DIV/0!</v>
      </c>
      <c r="R66" s="91" t="e">
        <f t="shared" si="29"/>
        <v>#DIV/0!</v>
      </c>
      <c r="S66" s="91" t="e">
        <f t="shared" si="29"/>
        <v>#DIV/0!</v>
      </c>
      <c r="T66" s="91" t="e">
        <f t="shared" si="29"/>
        <v>#DIV/0!</v>
      </c>
      <c r="U66" s="91" t="e">
        <f t="shared" si="29"/>
        <v>#DIV/0!</v>
      </c>
      <c r="V66" s="91" t="e">
        <f t="shared" si="29"/>
        <v>#DIV/0!</v>
      </c>
      <c r="W66" s="91" t="e">
        <f t="shared" si="29"/>
        <v>#DIV/0!</v>
      </c>
      <c r="X66" s="91" t="e">
        <f t="shared" si="29"/>
        <v>#DIV/0!</v>
      </c>
      <c r="Y66" s="91" t="e">
        <f t="shared" si="29"/>
        <v>#DIV/0!</v>
      </c>
      <c r="Z66" s="91" t="e">
        <f t="shared" si="29"/>
        <v>#DIV/0!</v>
      </c>
      <c r="AA66" s="42"/>
    </row>
    <row r="67" spans="1:27" x14ac:dyDescent="0.35">
      <c r="A67" s="20"/>
      <c r="B67" s="21"/>
      <c r="C67" s="21"/>
      <c r="D67" s="21"/>
      <c r="E67" s="21"/>
      <c r="F67" s="21"/>
      <c r="G67" s="21"/>
      <c r="H67" s="21"/>
      <c r="I67" s="21"/>
      <c r="J67" s="21"/>
      <c r="K67" s="21"/>
      <c r="L67" s="21"/>
      <c r="M67" s="21"/>
      <c r="N67" s="21"/>
      <c r="O67" s="21"/>
      <c r="P67" s="21"/>
      <c r="Q67" s="21"/>
      <c r="R67" s="27"/>
      <c r="S67" s="27"/>
      <c r="T67" s="27"/>
      <c r="U67" s="27"/>
      <c r="V67" s="27"/>
      <c r="W67" s="27"/>
      <c r="X67" s="27"/>
      <c r="Y67" s="27"/>
      <c r="Z67" s="27"/>
      <c r="AA67" s="42"/>
    </row>
    <row r="68" spans="1:27" x14ac:dyDescent="0.35">
      <c r="A68" s="34" t="s">
        <v>243</v>
      </c>
      <c r="B68" s="92" t="e">
        <f>SUM(Q59:Z66)</f>
        <v>#DIV/0!</v>
      </c>
      <c r="C68" s="29"/>
      <c r="D68" s="29"/>
      <c r="E68" s="21"/>
      <c r="F68" s="21"/>
      <c r="G68" s="31"/>
      <c r="H68" s="21"/>
      <c r="I68" s="21"/>
      <c r="J68" s="21"/>
      <c r="K68" s="21"/>
      <c r="L68" s="21"/>
      <c r="M68" s="21"/>
      <c r="N68" s="21"/>
      <c r="O68" s="21"/>
      <c r="P68" s="21"/>
      <c r="Q68" s="21"/>
      <c r="R68" s="27"/>
      <c r="S68" s="27"/>
      <c r="T68" s="27"/>
      <c r="U68" s="27"/>
      <c r="V68" s="27"/>
      <c r="W68" s="27"/>
      <c r="X68" s="27"/>
      <c r="Y68" s="27"/>
      <c r="Z68" s="27"/>
      <c r="AA68" s="42"/>
    </row>
    <row r="69" spans="1:27" x14ac:dyDescent="0.35">
      <c r="A69" s="100" t="s">
        <v>244</v>
      </c>
      <c r="B69" s="101" t="e">
        <f>SUM(F59:O66)</f>
        <v>#DIV/0!</v>
      </c>
      <c r="C69" s="29"/>
      <c r="D69" s="29"/>
      <c r="E69" s="21"/>
      <c r="F69" s="21"/>
      <c r="G69" s="31"/>
      <c r="H69" s="21"/>
      <c r="I69" s="21"/>
      <c r="J69" s="21"/>
      <c r="K69" s="21"/>
      <c r="L69" s="21"/>
      <c r="M69" s="21"/>
      <c r="N69" s="21"/>
      <c r="O69" s="21"/>
      <c r="P69" s="21"/>
      <c r="Q69" s="21"/>
      <c r="R69" s="27"/>
      <c r="S69" s="27"/>
      <c r="T69" s="27"/>
      <c r="U69" s="27"/>
      <c r="V69" s="27"/>
      <c r="W69" s="27"/>
      <c r="X69" s="27"/>
      <c r="Y69" s="27"/>
      <c r="Z69" s="27"/>
      <c r="AA69" s="42"/>
    </row>
    <row r="70" spans="1:27" x14ac:dyDescent="0.35">
      <c r="A70" s="100"/>
      <c r="B70" s="101"/>
      <c r="C70" s="29"/>
      <c r="D70" s="29"/>
      <c r="E70" s="21"/>
      <c r="F70" s="21"/>
      <c r="G70" s="31"/>
      <c r="H70" s="21"/>
      <c r="I70" s="21"/>
      <c r="J70" s="21"/>
      <c r="K70" s="21"/>
      <c r="L70" s="21"/>
      <c r="M70" s="21"/>
      <c r="N70" s="21"/>
      <c r="O70" s="21"/>
      <c r="P70" s="21"/>
      <c r="Q70" s="21"/>
      <c r="R70" s="27"/>
      <c r="S70" s="27"/>
      <c r="T70" s="27"/>
      <c r="U70" s="27"/>
      <c r="V70" s="27"/>
      <c r="W70" s="27"/>
      <c r="X70" s="27"/>
      <c r="Y70" s="27"/>
      <c r="Z70" s="27"/>
      <c r="AA70" s="42"/>
    </row>
    <row r="71" spans="1:27" x14ac:dyDescent="0.35">
      <c r="A71" s="100" t="s">
        <v>131</v>
      </c>
      <c r="B71" s="101" t="e">
        <f>B69+B37</f>
        <v>#DIV/0!</v>
      </c>
      <c r="C71" s="29"/>
      <c r="D71" s="29"/>
      <c r="E71" s="21"/>
      <c r="F71" s="21"/>
      <c r="G71" s="31"/>
      <c r="H71" s="21"/>
      <c r="I71" s="21"/>
      <c r="J71" s="21"/>
      <c r="K71" s="21"/>
      <c r="L71" s="21"/>
      <c r="M71" s="21"/>
      <c r="N71" s="21"/>
      <c r="O71" s="21"/>
      <c r="P71" s="21"/>
      <c r="Q71" s="21"/>
      <c r="R71" s="27"/>
      <c r="S71" s="27"/>
      <c r="T71" s="27"/>
      <c r="U71" s="27"/>
      <c r="V71" s="27"/>
      <c r="W71" s="27"/>
      <c r="X71" s="27"/>
      <c r="Y71" s="27"/>
      <c r="Z71" s="27"/>
      <c r="AA71" s="42"/>
    </row>
    <row r="72" spans="1:27" x14ac:dyDescent="0.35">
      <c r="A72" s="34" t="s">
        <v>133</v>
      </c>
      <c r="B72" s="92" t="e">
        <f>B68+B33+B35</f>
        <v>#DIV/0!</v>
      </c>
      <c r="C72" s="29"/>
      <c r="D72" s="29"/>
      <c r="E72" s="21"/>
      <c r="F72" s="21"/>
      <c r="G72" s="31"/>
      <c r="H72" s="21"/>
      <c r="I72" s="21"/>
      <c r="J72" s="21"/>
      <c r="K72" s="21"/>
      <c r="L72" s="21"/>
      <c r="M72" s="21"/>
      <c r="N72" s="21"/>
      <c r="O72" s="21"/>
      <c r="P72" s="21"/>
      <c r="Q72" s="21"/>
      <c r="R72" s="27"/>
      <c r="S72" s="27"/>
      <c r="T72" s="27"/>
      <c r="U72" s="27"/>
      <c r="V72" s="27"/>
      <c r="W72" s="27"/>
      <c r="X72" s="27"/>
      <c r="Y72" s="27"/>
      <c r="Z72" s="27"/>
      <c r="AA72" s="42"/>
    </row>
    <row r="73" spans="1:27" x14ac:dyDescent="0.35">
      <c r="A73" s="112"/>
      <c r="B73" s="113"/>
      <c r="C73" s="73"/>
      <c r="D73" s="73"/>
      <c r="E73" s="32"/>
      <c r="F73" s="32"/>
      <c r="G73" s="33"/>
      <c r="H73" s="32"/>
      <c r="I73" s="32"/>
      <c r="J73" s="32"/>
      <c r="K73" s="32"/>
      <c r="L73" s="32"/>
      <c r="M73" s="32"/>
      <c r="N73" s="32"/>
      <c r="O73" s="32"/>
      <c r="P73" s="32"/>
      <c r="Q73" s="32"/>
      <c r="R73" s="103"/>
      <c r="S73" s="103"/>
      <c r="T73" s="103"/>
      <c r="U73" s="103"/>
      <c r="V73" s="103"/>
      <c r="W73" s="103"/>
      <c r="X73" s="103"/>
      <c r="Y73" s="103"/>
      <c r="Z73" s="103"/>
      <c r="AA73" s="104"/>
    </row>
  </sheetData>
  <mergeCells count="20">
    <mergeCell ref="A10:B10"/>
    <mergeCell ref="A22:B22"/>
    <mergeCell ref="A46:B46"/>
    <mergeCell ref="A58:B58"/>
    <mergeCell ref="F5:O5"/>
    <mergeCell ref="Q19:Z19"/>
    <mergeCell ref="F6:O6"/>
    <mergeCell ref="Q55:Z55"/>
    <mergeCell ref="Q20:Z20"/>
    <mergeCell ref="F20:O20"/>
    <mergeCell ref="D7:E8"/>
    <mergeCell ref="F22:O22"/>
    <mergeCell ref="F58:O58"/>
    <mergeCell ref="Q58:Z58"/>
    <mergeCell ref="F56:O56"/>
    <mergeCell ref="Q56:Z56"/>
    <mergeCell ref="Q22:Z22"/>
    <mergeCell ref="F41:O41"/>
    <mergeCell ref="F42:O42"/>
    <mergeCell ref="D43:E44"/>
  </mergeCells>
  <phoneticPr fontId="0" type="noConversion"/>
  <conditionalFormatting sqref="B11:B18 B47:B54">
    <cfRule type="cellIs" priority="1" stopIfTrue="1" operator="lessThan">
      <formula>0</formula>
    </cfRule>
  </conditionalFormatting>
  <dataValidations disablePrompts="1" xWindow="398" yWindow="201" count="2">
    <dataValidation type="decimal" operator="greaterThanOrEqual" allowBlank="1" showInputMessage="1" showErrorMessage="1" errorTitle="Data input error" error="Only values greater than or equal to zero can be entered in these cells." promptTitle="Data input" prompt="Enter value of greater than or equal to zero." sqref="B11:B18 B47:B54" xr:uid="{BA68D340-6723-40A5-902B-B8A4EE210249}">
      <formula1>0</formula1>
    </dataValidation>
    <dataValidation type="decimal" operator="greaterThanOrEqual" allowBlank="1" showInputMessage="1" showErrorMessage="1" errorTitle="Data input error" error="Values must be greater than or equal to zero" promptTitle="Data input" prompt="Amounts in each LGD band must be greater than or equal to zero" sqref="F8:O8 F44:O44" xr:uid="{7BB1B6C9-4531-4AAC-8333-D6F1CC22F634}">
      <formula1>0</formula1>
    </dataValidation>
  </dataValidations>
  <pageMargins left="0.5" right="0.5" top="0.5" bottom="0.5" header="0.5" footer="0.25"/>
  <pageSetup paperSize="9" scale="40" orientation="landscape" r:id="rId1"/>
  <headerFooter alignWithMargins="0">
    <oddFooter>Page &amp;P of &amp;N</oddFooter>
  </headerFooter>
  <rowBreaks count="1" manualBreakCount="1">
    <brk id="39"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18DDD-85B4-43D2-A643-1E263082331D}">
  <dimension ref="A1:Z73"/>
  <sheetViews>
    <sheetView view="pageBreakPreview" zoomScale="75" zoomScaleNormal="75" zoomScaleSheetLayoutView="75" workbookViewId="0">
      <selection activeCell="C12" sqref="C12"/>
    </sheetView>
  </sheetViews>
  <sheetFormatPr defaultRowHeight="15.5" x14ac:dyDescent="0.35"/>
  <cols>
    <col min="1" max="1" width="66.25" customWidth="1"/>
    <col min="2" max="2" width="14.08203125" customWidth="1"/>
    <col min="3" max="3" width="4.08203125" style="53" customWidth="1"/>
    <col min="4" max="4" width="10.83203125" style="53" customWidth="1"/>
    <col min="5" max="5" width="4.08203125" customWidth="1"/>
    <col min="6" max="6" width="11" customWidth="1"/>
    <col min="7" max="7" width="11.25" bestFit="1" customWidth="1"/>
    <col min="8" max="8" width="10.58203125" customWidth="1"/>
    <col min="9" max="9" width="9.58203125" customWidth="1"/>
    <col min="10" max="10" width="9.75" customWidth="1"/>
    <col min="11" max="11" width="9.83203125" bestFit="1" customWidth="1"/>
    <col min="12" max="13" width="9.83203125" customWidth="1"/>
    <col min="14" max="15" width="9.83203125" bestFit="1" customWidth="1"/>
    <col min="16" max="16" width="13" bestFit="1" customWidth="1"/>
    <col min="17" max="17" width="8.58203125" style="27" bestFit="1" customWidth="1"/>
    <col min="18" max="18" width="11" style="53" customWidth="1"/>
    <col min="19" max="19" width="9.58203125" style="53" bestFit="1" customWidth="1"/>
    <col min="20" max="20" width="11" style="53" customWidth="1"/>
    <col min="21" max="21" width="11.58203125" style="53" customWidth="1"/>
    <col min="22" max="23" width="10.5" style="53" customWidth="1"/>
    <col min="24" max="24" width="10.75" style="53" customWidth="1"/>
    <col min="25" max="25" width="10.5" style="53" bestFit="1" customWidth="1"/>
    <col min="26" max="26" width="9.25" style="53" bestFit="1" customWidth="1"/>
  </cols>
  <sheetData>
    <row r="1" spans="1:26" ht="37.5" customHeight="1" x14ac:dyDescent="0.6">
      <c r="A1" s="36" t="s">
        <v>246</v>
      </c>
      <c r="B1" s="35"/>
      <c r="C1" s="35"/>
      <c r="D1" s="35"/>
      <c r="E1" s="35"/>
      <c r="F1" s="35"/>
      <c r="G1" s="35"/>
      <c r="H1" s="35"/>
      <c r="I1" s="35"/>
      <c r="J1" s="35"/>
      <c r="K1" s="35"/>
      <c r="L1" s="35"/>
      <c r="M1" s="35"/>
      <c r="N1" s="35"/>
      <c r="O1" s="35"/>
      <c r="P1" s="35"/>
      <c r="Q1" s="21"/>
    </row>
    <row r="2" spans="1:26" x14ac:dyDescent="0.35">
      <c r="A2" s="17" t="s">
        <v>268</v>
      </c>
      <c r="B2" s="18"/>
      <c r="C2" s="18"/>
      <c r="D2" s="18"/>
      <c r="E2" s="18"/>
      <c r="F2" s="19"/>
      <c r="G2" s="18"/>
      <c r="H2" s="18"/>
      <c r="I2" s="18"/>
      <c r="J2" s="18"/>
      <c r="K2" s="18"/>
      <c r="L2" s="18"/>
      <c r="M2" s="18"/>
      <c r="N2" s="18"/>
      <c r="O2" s="18"/>
      <c r="P2" s="18"/>
      <c r="Q2" s="18"/>
      <c r="R2" s="19"/>
      <c r="S2" s="19"/>
      <c r="T2" s="19"/>
      <c r="U2" s="19"/>
      <c r="V2" s="19"/>
      <c r="W2" s="19"/>
      <c r="X2" s="19"/>
      <c r="Y2" s="19"/>
      <c r="Z2" s="131"/>
    </row>
    <row r="3" spans="1:26" x14ac:dyDescent="0.35">
      <c r="A3" s="64"/>
      <c r="B3" s="21"/>
      <c r="C3" s="21"/>
      <c r="D3" s="21"/>
      <c r="E3" s="21"/>
      <c r="F3" s="27"/>
      <c r="G3" s="21"/>
      <c r="H3" s="21"/>
      <c r="I3" s="21"/>
      <c r="J3" s="21"/>
      <c r="K3" s="21"/>
      <c r="L3" s="21"/>
      <c r="M3" s="21"/>
      <c r="N3" s="21"/>
      <c r="O3" s="21"/>
      <c r="P3" s="21"/>
      <c r="Q3" s="21"/>
      <c r="R3" s="27"/>
      <c r="S3" s="27"/>
      <c r="T3" s="27"/>
      <c r="U3" s="27"/>
      <c r="V3" s="27"/>
      <c r="W3" s="27"/>
      <c r="X3" s="27"/>
      <c r="Y3" s="27"/>
      <c r="Z3" s="42"/>
    </row>
    <row r="4" spans="1:26" x14ac:dyDescent="0.35">
      <c r="A4" s="127" t="s">
        <v>247</v>
      </c>
      <c r="B4" s="91">
        <f>Data!E14</f>
        <v>0</v>
      </c>
      <c r="C4" s="21"/>
      <c r="D4" s="21"/>
      <c r="E4" s="21"/>
      <c r="F4" s="27"/>
      <c r="G4" s="21"/>
      <c r="H4" s="21"/>
      <c r="I4" s="21"/>
      <c r="J4" s="21"/>
      <c r="K4" s="21"/>
      <c r="L4" s="21"/>
      <c r="M4" s="21"/>
      <c r="N4" s="21"/>
      <c r="O4" s="21"/>
      <c r="P4" s="21"/>
      <c r="Q4" s="21"/>
      <c r="R4" s="27"/>
      <c r="S4" s="27"/>
      <c r="T4" s="27"/>
      <c r="U4" s="27"/>
      <c r="V4" s="27"/>
      <c r="W4" s="27"/>
      <c r="X4" s="27"/>
      <c r="Y4" s="27"/>
      <c r="Z4" s="42"/>
    </row>
    <row r="5" spans="1:26" ht="18" x14ac:dyDescent="0.4">
      <c r="A5" s="127" t="s">
        <v>248</v>
      </c>
      <c r="B5" s="91">
        <f>Data!G14</f>
        <v>0</v>
      </c>
      <c r="C5" s="21"/>
      <c r="D5" s="21"/>
      <c r="E5" s="21"/>
      <c r="F5" s="281" t="s">
        <v>254</v>
      </c>
      <c r="G5" s="281"/>
      <c r="H5" s="281"/>
      <c r="I5" s="281"/>
      <c r="J5" s="281"/>
      <c r="K5" s="281"/>
      <c r="L5" s="281"/>
      <c r="M5" s="281"/>
      <c r="N5" s="281"/>
      <c r="O5" s="281"/>
      <c r="P5" s="108"/>
      <c r="Q5" s="21"/>
      <c r="R5" s="27"/>
      <c r="S5" s="27"/>
      <c r="T5" s="27"/>
      <c r="U5" s="27"/>
      <c r="V5" s="27"/>
      <c r="W5" s="27"/>
      <c r="X5" s="27"/>
      <c r="Y5" s="27"/>
      <c r="Z5" s="42"/>
    </row>
    <row r="6" spans="1:26" x14ac:dyDescent="0.35">
      <c r="A6" s="127" t="s">
        <v>249</v>
      </c>
      <c r="B6" s="91">
        <f>B4+B5</f>
        <v>0</v>
      </c>
      <c r="C6" s="22"/>
      <c r="D6" s="22"/>
      <c r="E6" s="23"/>
      <c r="F6" s="278" t="s">
        <v>154</v>
      </c>
      <c r="G6" s="282"/>
      <c r="H6" s="282"/>
      <c r="I6" s="282"/>
      <c r="J6" s="282"/>
      <c r="K6" s="282"/>
      <c r="L6" s="282"/>
      <c r="M6" s="282"/>
      <c r="N6" s="282"/>
      <c r="O6" s="283"/>
      <c r="P6" s="109"/>
      <c r="Q6" s="21"/>
      <c r="R6" s="27"/>
      <c r="S6" s="27"/>
      <c r="T6" s="27"/>
      <c r="U6" s="27"/>
      <c r="V6" s="27"/>
      <c r="W6" s="27"/>
      <c r="X6" s="27"/>
      <c r="Y6" s="27"/>
      <c r="Z6" s="42"/>
    </row>
    <row r="7" spans="1:26" ht="32.25" customHeight="1" x14ac:dyDescent="0.35">
      <c r="A7" s="20"/>
      <c r="B7" s="22"/>
      <c r="C7" s="22"/>
      <c r="D7" s="274" t="s">
        <v>153</v>
      </c>
      <c r="E7" s="275"/>
      <c r="F7" s="188" t="s">
        <v>63</v>
      </c>
      <c r="G7" s="189" t="s">
        <v>62</v>
      </c>
      <c r="H7" s="189" t="s">
        <v>135</v>
      </c>
      <c r="I7" s="189" t="s">
        <v>136</v>
      </c>
      <c r="J7" s="189" t="s">
        <v>137</v>
      </c>
      <c r="K7" s="189" t="s">
        <v>58</v>
      </c>
      <c r="L7" s="189" t="s">
        <v>134</v>
      </c>
      <c r="M7" s="189" t="s">
        <v>138</v>
      </c>
      <c r="N7" s="189" t="s">
        <v>59</v>
      </c>
      <c r="O7" s="189" t="s">
        <v>64</v>
      </c>
      <c r="P7" s="57" t="s">
        <v>155</v>
      </c>
      <c r="R7" s="27"/>
      <c r="S7" s="27"/>
      <c r="T7" s="27"/>
      <c r="U7" s="27"/>
      <c r="V7" s="27"/>
      <c r="W7" s="27"/>
      <c r="X7" s="27"/>
      <c r="Y7" s="27"/>
      <c r="Z7" s="42"/>
    </row>
    <row r="8" spans="1:26" x14ac:dyDescent="0.35">
      <c r="A8" s="105"/>
      <c r="B8" s="22"/>
      <c r="C8" s="22"/>
      <c r="D8" s="276"/>
      <c r="E8" s="277"/>
      <c r="F8" s="146"/>
      <c r="G8" s="146"/>
      <c r="H8" s="146"/>
      <c r="I8" s="146"/>
      <c r="J8" s="146"/>
      <c r="K8" s="146"/>
      <c r="L8" s="146"/>
      <c r="M8" s="146"/>
      <c r="N8" s="146"/>
      <c r="O8" s="146"/>
      <c r="P8" s="147">
        <f>SUM(F8:O8)</f>
        <v>0</v>
      </c>
      <c r="R8" s="27"/>
      <c r="S8" s="27"/>
      <c r="T8" s="27"/>
      <c r="U8" s="27"/>
      <c r="V8" s="27"/>
      <c r="W8" s="27"/>
      <c r="X8" s="27"/>
      <c r="Y8" s="27"/>
      <c r="Z8" s="42"/>
    </row>
    <row r="9" spans="1:26" x14ac:dyDescent="0.35">
      <c r="A9" s="110"/>
      <c r="B9" s="22"/>
      <c r="C9" s="22"/>
      <c r="D9" s="74" t="s">
        <v>65</v>
      </c>
      <c r="E9" s="143"/>
      <c r="F9" s="72">
        <v>0.5</v>
      </c>
      <c r="G9" s="72">
        <v>0.45</v>
      </c>
      <c r="H9" s="72">
        <v>0.4</v>
      </c>
      <c r="I9" s="72">
        <v>0.4</v>
      </c>
      <c r="J9" s="72">
        <v>0.4</v>
      </c>
      <c r="K9" s="72">
        <v>0</v>
      </c>
      <c r="L9" s="72">
        <v>0</v>
      </c>
      <c r="M9" s="72">
        <v>0</v>
      </c>
      <c r="N9" s="72">
        <v>0</v>
      </c>
      <c r="O9" s="72">
        <v>0</v>
      </c>
      <c r="P9" s="22"/>
      <c r="Q9" s="48"/>
      <c r="R9" s="27"/>
      <c r="S9" s="27"/>
      <c r="T9" s="27"/>
      <c r="U9" s="27"/>
      <c r="V9" s="27"/>
      <c r="W9" s="27"/>
      <c r="X9" s="27"/>
      <c r="Y9" s="27"/>
      <c r="Z9" s="42"/>
    </row>
    <row r="10" spans="1:26" x14ac:dyDescent="0.35">
      <c r="A10" s="289" t="s">
        <v>161</v>
      </c>
      <c r="B10" s="290"/>
      <c r="C10" s="27"/>
      <c r="D10" s="27"/>
      <c r="E10" s="21"/>
      <c r="F10" s="21"/>
      <c r="G10" s="21"/>
      <c r="H10" s="21"/>
      <c r="I10" s="21"/>
      <c r="J10" s="21"/>
      <c r="K10" s="21"/>
      <c r="L10" s="21"/>
      <c r="M10" s="21"/>
      <c r="N10" s="21"/>
      <c r="O10" s="59"/>
      <c r="P10" s="21"/>
      <c r="Q10" s="21"/>
      <c r="R10" s="27"/>
      <c r="S10" s="27"/>
      <c r="T10" s="27"/>
      <c r="U10" s="27"/>
      <c r="V10" s="27"/>
      <c r="W10" s="27"/>
      <c r="X10" s="27"/>
      <c r="Y10" s="27"/>
      <c r="Z10" s="42"/>
    </row>
    <row r="11" spans="1:26" s="125" customFormat="1" x14ac:dyDescent="0.35">
      <c r="A11" s="117" t="s">
        <v>205</v>
      </c>
      <c r="B11" s="76"/>
      <c r="C11" s="228"/>
      <c r="D11" s="228"/>
      <c r="E11" s="229"/>
      <c r="F11" s="227" t="e">
        <f t="shared" ref="F11:O18" si="0">($B11*F$8)/$B$6</f>
        <v>#DIV/0!</v>
      </c>
      <c r="G11" s="227" t="e">
        <f t="shared" si="0"/>
        <v>#DIV/0!</v>
      </c>
      <c r="H11" s="227" t="e">
        <f t="shared" si="0"/>
        <v>#DIV/0!</v>
      </c>
      <c r="I11" s="227" t="e">
        <f t="shared" si="0"/>
        <v>#DIV/0!</v>
      </c>
      <c r="J11" s="227" t="e">
        <f t="shared" si="0"/>
        <v>#DIV/0!</v>
      </c>
      <c r="K11" s="227" t="e">
        <f t="shared" si="0"/>
        <v>#DIV/0!</v>
      </c>
      <c r="L11" s="227" t="e">
        <f t="shared" si="0"/>
        <v>#DIV/0!</v>
      </c>
      <c r="M11" s="227" t="e">
        <f t="shared" si="0"/>
        <v>#DIV/0!</v>
      </c>
      <c r="N11" s="227" t="e">
        <f t="shared" si="0"/>
        <v>#DIV/0!</v>
      </c>
      <c r="O11" s="227" t="e">
        <f t="shared" si="0"/>
        <v>#DIV/0!</v>
      </c>
      <c r="P11" s="230"/>
      <c r="Q11" s="231"/>
      <c r="R11" s="224"/>
      <c r="S11" s="224"/>
      <c r="T11" s="224"/>
      <c r="U11" s="224"/>
      <c r="V11" s="224"/>
      <c r="W11" s="224"/>
      <c r="X11" s="224"/>
      <c r="Y11" s="224"/>
      <c r="Z11" s="237"/>
    </row>
    <row r="12" spans="1:26" s="125" customFormat="1" x14ac:dyDescent="0.35">
      <c r="A12" s="117" t="s">
        <v>199</v>
      </c>
      <c r="B12" s="76"/>
      <c r="C12" s="228"/>
      <c r="D12" s="228"/>
      <c r="E12" s="229"/>
      <c r="F12" s="227" t="e">
        <f t="shared" si="0"/>
        <v>#DIV/0!</v>
      </c>
      <c r="G12" s="227" t="e">
        <f t="shared" si="0"/>
        <v>#DIV/0!</v>
      </c>
      <c r="H12" s="227" t="e">
        <f t="shared" si="0"/>
        <v>#DIV/0!</v>
      </c>
      <c r="I12" s="227" t="e">
        <f t="shared" si="0"/>
        <v>#DIV/0!</v>
      </c>
      <c r="J12" s="227" t="e">
        <f t="shared" si="0"/>
        <v>#DIV/0!</v>
      </c>
      <c r="K12" s="227" t="e">
        <f t="shared" si="0"/>
        <v>#DIV/0!</v>
      </c>
      <c r="L12" s="227" t="e">
        <f t="shared" si="0"/>
        <v>#DIV/0!</v>
      </c>
      <c r="M12" s="227" t="e">
        <f t="shared" si="0"/>
        <v>#DIV/0!</v>
      </c>
      <c r="N12" s="227" t="e">
        <f t="shared" si="0"/>
        <v>#DIV/0!</v>
      </c>
      <c r="O12" s="227" t="e">
        <f t="shared" si="0"/>
        <v>#DIV/0!</v>
      </c>
      <c r="P12" s="224"/>
      <c r="Q12" s="224"/>
      <c r="R12" s="224"/>
      <c r="S12" s="224"/>
      <c r="T12" s="224"/>
      <c r="U12" s="224"/>
      <c r="V12" s="224"/>
      <c r="W12" s="224"/>
      <c r="X12" s="224"/>
      <c r="Y12" s="224"/>
      <c r="Z12" s="237"/>
    </row>
    <row r="13" spans="1:26" s="125" customFormat="1" x14ac:dyDescent="0.35">
      <c r="A13" s="117" t="s">
        <v>200</v>
      </c>
      <c r="B13" s="76"/>
      <c r="C13" s="228"/>
      <c r="D13" s="228"/>
      <c r="E13" s="229"/>
      <c r="F13" s="227" t="e">
        <f t="shared" si="0"/>
        <v>#DIV/0!</v>
      </c>
      <c r="G13" s="227" t="e">
        <f t="shared" si="0"/>
        <v>#DIV/0!</v>
      </c>
      <c r="H13" s="227" t="e">
        <f t="shared" si="0"/>
        <v>#DIV/0!</v>
      </c>
      <c r="I13" s="227" t="e">
        <f t="shared" si="0"/>
        <v>#DIV/0!</v>
      </c>
      <c r="J13" s="227" t="e">
        <f t="shared" si="0"/>
        <v>#DIV/0!</v>
      </c>
      <c r="K13" s="227" t="e">
        <f t="shared" si="0"/>
        <v>#DIV/0!</v>
      </c>
      <c r="L13" s="227" t="e">
        <f t="shared" si="0"/>
        <v>#DIV/0!</v>
      </c>
      <c r="M13" s="227" t="e">
        <f t="shared" si="0"/>
        <v>#DIV/0!</v>
      </c>
      <c r="N13" s="227" t="e">
        <f t="shared" si="0"/>
        <v>#DIV/0!</v>
      </c>
      <c r="O13" s="227" t="e">
        <f t="shared" si="0"/>
        <v>#DIV/0!</v>
      </c>
      <c r="P13" s="224"/>
      <c r="Q13" s="224"/>
      <c r="R13" s="224"/>
      <c r="S13" s="224"/>
      <c r="T13" s="224"/>
      <c r="U13" s="224"/>
      <c r="V13" s="224"/>
      <c r="W13" s="224"/>
      <c r="X13" s="224"/>
      <c r="Y13" s="224"/>
      <c r="Z13" s="237"/>
    </row>
    <row r="14" spans="1:26" s="125" customFormat="1" x14ac:dyDescent="0.35">
      <c r="A14" s="117" t="s">
        <v>201</v>
      </c>
      <c r="B14" s="76"/>
      <c r="C14" s="228"/>
      <c r="D14" s="228"/>
      <c r="E14" s="229"/>
      <c r="F14" s="227" t="e">
        <f t="shared" si="0"/>
        <v>#DIV/0!</v>
      </c>
      <c r="G14" s="227" t="e">
        <f t="shared" si="0"/>
        <v>#DIV/0!</v>
      </c>
      <c r="H14" s="227" t="e">
        <f t="shared" si="0"/>
        <v>#DIV/0!</v>
      </c>
      <c r="I14" s="227" t="e">
        <f t="shared" si="0"/>
        <v>#DIV/0!</v>
      </c>
      <c r="J14" s="227" t="e">
        <f t="shared" si="0"/>
        <v>#DIV/0!</v>
      </c>
      <c r="K14" s="227" t="e">
        <f t="shared" si="0"/>
        <v>#DIV/0!</v>
      </c>
      <c r="L14" s="227" t="e">
        <f t="shared" si="0"/>
        <v>#DIV/0!</v>
      </c>
      <c r="M14" s="227" t="e">
        <f t="shared" si="0"/>
        <v>#DIV/0!</v>
      </c>
      <c r="N14" s="227" t="e">
        <f t="shared" si="0"/>
        <v>#DIV/0!</v>
      </c>
      <c r="O14" s="227" t="e">
        <f t="shared" si="0"/>
        <v>#DIV/0!</v>
      </c>
      <c r="P14" s="232"/>
      <c r="Q14" s="233"/>
      <c r="R14" s="224"/>
      <c r="S14" s="224"/>
      <c r="T14" s="224"/>
      <c r="U14" s="224"/>
      <c r="V14" s="224"/>
      <c r="W14" s="224"/>
      <c r="X14" s="224"/>
      <c r="Y14" s="224"/>
      <c r="Z14" s="237"/>
    </row>
    <row r="15" spans="1:26" s="125" customFormat="1" x14ac:dyDescent="0.35">
      <c r="A15" s="117" t="s">
        <v>202</v>
      </c>
      <c r="B15" s="76"/>
      <c r="C15" s="228"/>
      <c r="D15" s="228"/>
      <c r="E15" s="229"/>
      <c r="F15" s="227" t="e">
        <f t="shared" si="0"/>
        <v>#DIV/0!</v>
      </c>
      <c r="G15" s="227" t="e">
        <f t="shared" si="0"/>
        <v>#DIV/0!</v>
      </c>
      <c r="H15" s="227" t="e">
        <f t="shared" si="0"/>
        <v>#DIV/0!</v>
      </c>
      <c r="I15" s="227" t="e">
        <f t="shared" si="0"/>
        <v>#DIV/0!</v>
      </c>
      <c r="J15" s="227" t="e">
        <f t="shared" si="0"/>
        <v>#DIV/0!</v>
      </c>
      <c r="K15" s="227" t="e">
        <f t="shared" si="0"/>
        <v>#DIV/0!</v>
      </c>
      <c r="L15" s="227" t="e">
        <f t="shared" si="0"/>
        <v>#DIV/0!</v>
      </c>
      <c r="M15" s="227" t="e">
        <f t="shared" si="0"/>
        <v>#DIV/0!</v>
      </c>
      <c r="N15" s="227" t="e">
        <f t="shared" si="0"/>
        <v>#DIV/0!</v>
      </c>
      <c r="O15" s="227" t="e">
        <f t="shared" si="0"/>
        <v>#DIV/0!</v>
      </c>
      <c r="P15" s="234"/>
      <c r="Q15" s="235"/>
      <c r="R15" s="224"/>
      <c r="S15" s="224"/>
      <c r="T15" s="224"/>
      <c r="U15" s="224"/>
      <c r="V15" s="224"/>
      <c r="W15" s="224"/>
      <c r="X15" s="224"/>
      <c r="Y15" s="224"/>
      <c r="Z15" s="237"/>
    </row>
    <row r="16" spans="1:26" s="125" customFormat="1" x14ac:dyDescent="0.35">
      <c r="A16" s="117" t="s">
        <v>203</v>
      </c>
      <c r="B16" s="76"/>
      <c r="C16" s="228"/>
      <c r="D16" s="228"/>
      <c r="E16" s="229"/>
      <c r="F16" s="227" t="e">
        <f t="shared" si="0"/>
        <v>#DIV/0!</v>
      </c>
      <c r="G16" s="227" t="e">
        <f t="shared" si="0"/>
        <v>#DIV/0!</v>
      </c>
      <c r="H16" s="227" t="e">
        <f t="shared" si="0"/>
        <v>#DIV/0!</v>
      </c>
      <c r="I16" s="227" t="e">
        <f t="shared" si="0"/>
        <v>#DIV/0!</v>
      </c>
      <c r="J16" s="227" t="e">
        <f t="shared" si="0"/>
        <v>#DIV/0!</v>
      </c>
      <c r="K16" s="227" t="e">
        <f t="shared" si="0"/>
        <v>#DIV/0!</v>
      </c>
      <c r="L16" s="227" t="e">
        <f t="shared" si="0"/>
        <v>#DIV/0!</v>
      </c>
      <c r="M16" s="227" t="e">
        <f t="shared" si="0"/>
        <v>#DIV/0!</v>
      </c>
      <c r="N16" s="227" t="e">
        <f t="shared" si="0"/>
        <v>#DIV/0!</v>
      </c>
      <c r="O16" s="227" t="e">
        <f t="shared" si="0"/>
        <v>#DIV/0!</v>
      </c>
      <c r="P16" s="234"/>
      <c r="Q16" s="235"/>
      <c r="R16" s="224"/>
      <c r="S16" s="224"/>
      <c r="T16" s="224"/>
      <c r="U16" s="224"/>
      <c r="V16" s="224"/>
      <c r="W16" s="224"/>
      <c r="X16" s="224"/>
      <c r="Y16" s="224"/>
      <c r="Z16" s="237"/>
    </row>
    <row r="17" spans="1:26" s="125" customFormat="1" x14ac:dyDescent="0.35">
      <c r="A17" s="117" t="s">
        <v>204</v>
      </c>
      <c r="B17" s="76"/>
      <c r="C17" s="228"/>
      <c r="D17" s="228"/>
      <c r="E17" s="229"/>
      <c r="F17" s="227" t="e">
        <f t="shared" si="0"/>
        <v>#DIV/0!</v>
      </c>
      <c r="G17" s="227" t="e">
        <f t="shared" si="0"/>
        <v>#DIV/0!</v>
      </c>
      <c r="H17" s="227" t="e">
        <f t="shared" si="0"/>
        <v>#DIV/0!</v>
      </c>
      <c r="I17" s="227" t="e">
        <f t="shared" si="0"/>
        <v>#DIV/0!</v>
      </c>
      <c r="J17" s="227" t="e">
        <f t="shared" si="0"/>
        <v>#DIV/0!</v>
      </c>
      <c r="K17" s="227" t="e">
        <f t="shared" si="0"/>
        <v>#DIV/0!</v>
      </c>
      <c r="L17" s="227" t="e">
        <f t="shared" si="0"/>
        <v>#DIV/0!</v>
      </c>
      <c r="M17" s="227" t="e">
        <f t="shared" si="0"/>
        <v>#DIV/0!</v>
      </c>
      <c r="N17" s="227" t="e">
        <f t="shared" si="0"/>
        <v>#DIV/0!</v>
      </c>
      <c r="O17" s="227" t="e">
        <f t="shared" si="0"/>
        <v>#DIV/0!</v>
      </c>
      <c r="P17" s="234" t="s">
        <v>156</v>
      </c>
      <c r="Q17" s="235"/>
      <c r="R17" s="224"/>
      <c r="S17" s="224"/>
      <c r="T17" s="224"/>
      <c r="U17" s="224"/>
      <c r="V17" s="224"/>
      <c r="W17" s="224"/>
      <c r="X17" s="224"/>
      <c r="Y17" s="224"/>
      <c r="Z17" s="237"/>
    </row>
    <row r="18" spans="1:26" s="125" customFormat="1" x14ac:dyDescent="0.35">
      <c r="A18" s="117" t="s">
        <v>196</v>
      </c>
      <c r="B18" s="76"/>
      <c r="C18" s="228"/>
      <c r="D18" s="228"/>
      <c r="E18" s="229"/>
      <c r="F18" s="227" t="e">
        <f t="shared" si="0"/>
        <v>#DIV/0!</v>
      </c>
      <c r="G18" s="227" t="e">
        <f t="shared" si="0"/>
        <v>#DIV/0!</v>
      </c>
      <c r="H18" s="227" t="e">
        <f t="shared" si="0"/>
        <v>#DIV/0!</v>
      </c>
      <c r="I18" s="227" t="e">
        <f t="shared" si="0"/>
        <v>#DIV/0!</v>
      </c>
      <c r="J18" s="227" t="e">
        <f t="shared" si="0"/>
        <v>#DIV/0!</v>
      </c>
      <c r="K18" s="227" t="e">
        <f t="shared" si="0"/>
        <v>#DIV/0!</v>
      </c>
      <c r="L18" s="227" t="e">
        <f t="shared" si="0"/>
        <v>#DIV/0!</v>
      </c>
      <c r="M18" s="227" t="e">
        <f t="shared" si="0"/>
        <v>#DIV/0!</v>
      </c>
      <c r="N18" s="227" t="e">
        <f t="shared" si="0"/>
        <v>#DIV/0!</v>
      </c>
      <c r="O18" s="227" t="e">
        <f t="shared" si="0"/>
        <v>#DIV/0!</v>
      </c>
      <c r="P18" s="236" t="e">
        <f>SUM(F11:O18)</f>
        <v>#DIV/0!</v>
      </c>
      <c r="Q18" s="224"/>
      <c r="R18" s="224"/>
      <c r="S18" s="224"/>
      <c r="T18" s="224"/>
      <c r="U18" s="224"/>
      <c r="V18" s="224"/>
      <c r="W18" s="224"/>
      <c r="X18" s="224"/>
      <c r="Y18" s="224"/>
      <c r="Z18" s="237"/>
    </row>
    <row r="19" spans="1:26" ht="18" x14ac:dyDescent="0.4">
      <c r="A19" s="86"/>
      <c r="B19" s="21"/>
      <c r="C19" s="21"/>
      <c r="D19" s="21"/>
      <c r="E19" s="27"/>
      <c r="F19" s="21"/>
      <c r="G19" s="21"/>
      <c r="H19" s="21"/>
      <c r="I19" s="21"/>
      <c r="J19" s="21"/>
      <c r="K19" s="21"/>
      <c r="L19" s="21"/>
      <c r="M19" s="21"/>
      <c r="N19" s="21"/>
      <c r="O19" s="21"/>
      <c r="P19" s="21"/>
      <c r="Q19" s="288"/>
      <c r="R19" s="288"/>
      <c r="S19" s="288"/>
      <c r="T19" s="288"/>
      <c r="U19" s="288"/>
      <c r="V19" s="288"/>
      <c r="W19" s="288"/>
      <c r="X19" s="288"/>
      <c r="Y19" s="288"/>
      <c r="Z19" s="292"/>
    </row>
    <row r="20" spans="1:26" x14ac:dyDescent="0.35">
      <c r="A20" s="37" t="s">
        <v>157</v>
      </c>
      <c r="B20" s="89">
        <f>SUM(B11:B18)</f>
        <v>0</v>
      </c>
      <c r="C20" s="28"/>
      <c r="D20" s="28"/>
      <c r="E20" s="21"/>
      <c r="F20" s="281" t="s">
        <v>255</v>
      </c>
      <c r="G20" s="281"/>
      <c r="H20" s="281"/>
      <c r="I20" s="281"/>
      <c r="J20" s="281"/>
      <c r="K20" s="281"/>
      <c r="L20" s="281"/>
      <c r="M20" s="281"/>
      <c r="N20" s="281"/>
      <c r="O20" s="281"/>
      <c r="P20" s="109"/>
      <c r="Q20" s="281" t="s">
        <v>256</v>
      </c>
      <c r="R20" s="281"/>
      <c r="S20" s="281"/>
      <c r="T20" s="281"/>
      <c r="U20" s="281"/>
      <c r="V20" s="281"/>
      <c r="W20" s="281"/>
      <c r="X20" s="281"/>
      <c r="Y20" s="281"/>
      <c r="Z20" s="293"/>
    </row>
    <row r="21" spans="1:26" ht="33" customHeight="1" x14ac:dyDescent="0.35">
      <c r="A21" s="20"/>
      <c r="B21" s="21"/>
      <c r="C21" s="21"/>
      <c r="D21" s="21"/>
      <c r="E21" s="21"/>
      <c r="F21" s="25" t="s">
        <v>63</v>
      </c>
      <c r="G21" s="26" t="s">
        <v>62</v>
      </c>
      <c r="H21" s="26" t="s">
        <v>135</v>
      </c>
      <c r="I21" s="26" t="s">
        <v>136</v>
      </c>
      <c r="J21" s="26" t="s">
        <v>137</v>
      </c>
      <c r="K21" s="26" t="s">
        <v>58</v>
      </c>
      <c r="L21" s="26" t="s">
        <v>134</v>
      </c>
      <c r="M21" s="26" t="s">
        <v>138</v>
      </c>
      <c r="N21" s="26" t="s">
        <v>59</v>
      </c>
      <c r="O21" s="26" t="s">
        <v>64</v>
      </c>
      <c r="P21" s="60"/>
      <c r="Q21" s="129" t="s">
        <v>63</v>
      </c>
      <c r="R21" s="26" t="s">
        <v>62</v>
      </c>
      <c r="S21" s="26" t="s">
        <v>135</v>
      </c>
      <c r="T21" s="26" t="s">
        <v>136</v>
      </c>
      <c r="U21" s="26" t="s">
        <v>137</v>
      </c>
      <c r="V21" s="26" t="s">
        <v>58</v>
      </c>
      <c r="W21" s="26" t="s">
        <v>134</v>
      </c>
      <c r="X21" s="26" t="s">
        <v>138</v>
      </c>
      <c r="Y21" s="26" t="s">
        <v>59</v>
      </c>
      <c r="Z21" s="26" t="s">
        <v>64</v>
      </c>
    </row>
    <row r="22" spans="1:26" x14ac:dyDescent="0.35">
      <c r="A22" s="291" t="s">
        <v>6</v>
      </c>
      <c r="B22" s="290"/>
      <c r="C22" s="27"/>
      <c r="D22" s="69" t="s">
        <v>81</v>
      </c>
      <c r="E22" s="27"/>
      <c r="F22" s="278" t="s">
        <v>257</v>
      </c>
      <c r="G22" s="279"/>
      <c r="H22" s="279"/>
      <c r="I22" s="279"/>
      <c r="J22" s="279"/>
      <c r="K22" s="279"/>
      <c r="L22" s="279"/>
      <c r="M22" s="279"/>
      <c r="N22" s="279"/>
      <c r="O22" s="280"/>
      <c r="P22" s="49"/>
      <c r="Q22" s="278" t="s">
        <v>258</v>
      </c>
      <c r="R22" s="279"/>
      <c r="S22" s="279"/>
      <c r="T22" s="279"/>
      <c r="U22" s="279"/>
      <c r="V22" s="279"/>
      <c r="W22" s="279"/>
      <c r="X22" s="279"/>
      <c r="Y22" s="279"/>
      <c r="Z22" s="280"/>
    </row>
    <row r="23" spans="1:26" x14ac:dyDescent="0.35">
      <c r="A23" s="117" t="s">
        <v>16</v>
      </c>
      <c r="B23" s="119">
        <v>2.9999999999999997E-4</v>
      </c>
      <c r="C23" s="27"/>
      <c r="D23" s="87">
        <f t="shared" ref="D23:D30" si="1">(1-EXP(-50*B23))/(1-EXP(-50))*0.1+(1-(1-EXP(-50*B23))/(1-EXP(-50)))*0.2</f>
        <v>0.19851119396030628</v>
      </c>
      <c r="E23" s="27"/>
      <c r="F23" s="91" t="e">
        <f t="shared" ref="F23:O23" si="2">MIN(F$9*NORMSDIST((1/SQRT(1-$D23))*NORMSINV($B23)+SQRT($D23/(1-$D23))*NORMSINV(0.999))*(1+0.047*((1-$B23)/$B23^0.44)),F$9)*F11*12.5</f>
        <v>#DIV/0!</v>
      </c>
      <c r="G23" s="91" t="e">
        <f t="shared" si="2"/>
        <v>#DIV/0!</v>
      </c>
      <c r="H23" s="91" t="e">
        <f t="shared" si="2"/>
        <v>#DIV/0!</v>
      </c>
      <c r="I23" s="91" t="e">
        <f t="shared" si="2"/>
        <v>#DIV/0!</v>
      </c>
      <c r="J23" s="91" t="e">
        <f t="shared" si="2"/>
        <v>#DIV/0!</v>
      </c>
      <c r="K23" s="91" t="e">
        <f t="shared" si="2"/>
        <v>#DIV/0!</v>
      </c>
      <c r="L23" s="91" t="e">
        <f t="shared" si="2"/>
        <v>#DIV/0!</v>
      </c>
      <c r="M23" s="91" t="e">
        <f t="shared" si="2"/>
        <v>#DIV/0!</v>
      </c>
      <c r="N23" s="91" t="e">
        <f t="shared" si="2"/>
        <v>#DIV/0!</v>
      </c>
      <c r="O23" s="91" t="e">
        <f t="shared" si="2"/>
        <v>#DIV/0!</v>
      </c>
      <c r="P23" s="61"/>
      <c r="Q23" s="130" t="e">
        <f t="shared" ref="Q23:Z30" si="3">$B23*F$9*F11*12.5</f>
        <v>#DIV/0!</v>
      </c>
      <c r="R23" s="91" t="e">
        <f t="shared" si="3"/>
        <v>#DIV/0!</v>
      </c>
      <c r="S23" s="91" t="e">
        <f t="shared" si="3"/>
        <v>#DIV/0!</v>
      </c>
      <c r="T23" s="91" t="e">
        <f t="shared" si="3"/>
        <v>#DIV/0!</v>
      </c>
      <c r="U23" s="91" t="e">
        <f t="shared" si="3"/>
        <v>#DIV/0!</v>
      </c>
      <c r="V23" s="91" t="e">
        <f t="shared" si="3"/>
        <v>#DIV/0!</v>
      </c>
      <c r="W23" s="91" t="e">
        <f t="shared" si="3"/>
        <v>#DIV/0!</v>
      </c>
      <c r="X23" s="91" t="e">
        <f t="shared" si="3"/>
        <v>#DIV/0!</v>
      </c>
      <c r="Y23" s="91" t="e">
        <f t="shared" si="3"/>
        <v>#DIV/0!</v>
      </c>
      <c r="Z23" s="91" t="e">
        <f t="shared" si="3"/>
        <v>#DIV/0!</v>
      </c>
    </row>
    <row r="24" spans="1:26" x14ac:dyDescent="0.35">
      <c r="A24" s="117" t="s">
        <v>17</v>
      </c>
      <c r="B24" s="119">
        <v>6.4999999999999997E-4</v>
      </c>
      <c r="C24" s="27"/>
      <c r="D24" s="87">
        <f t="shared" si="1"/>
        <v>0.19680224498313062</v>
      </c>
      <c r="E24" s="27"/>
      <c r="F24" s="91" t="e">
        <f t="shared" ref="F24:O24" si="4">MIN(F$9*NORMSDIST((1/SQRT(1-$D24))*NORMSINV($B24)+SQRT($D24/(1-$D24))*NORMSINV(0.999))*(1+0.047*((1-$B24)/$B24^0.44)),F$9)*F12*12.5</f>
        <v>#DIV/0!</v>
      </c>
      <c r="G24" s="91" t="e">
        <f t="shared" si="4"/>
        <v>#DIV/0!</v>
      </c>
      <c r="H24" s="91" t="e">
        <f t="shared" si="4"/>
        <v>#DIV/0!</v>
      </c>
      <c r="I24" s="91" t="e">
        <f t="shared" si="4"/>
        <v>#DIV/0!</v>
      </c>
      <c r="J24" s="91" t="e">
        <f t="shared" si="4"/>
        <v>#DIV/0!</v>
      </c>
      <c r="K24" s="91" t="e">
        <f t="shared" si="4"/>
        <v>#DIV/0!</v>
      </c>
      <c r="L24" s="91" t="e">
        <f t="shared" si="4"/>
        <v>#DIV/0!</v>
      </c>
      <c r="M24" s="91" t="e">
        <f t="shared" si="4"/>
        <v>#DIV/0!</v>
      </c>
      <c r="N24" s="91" t="e">
        <f t="shared" si="4"/>
        <v>#DIV/0!</v>
      </c>
      <c r="O24" s="91" t="e">
        <f t="shared" si="4"/>
        <v>#DIV/0!</v>
      </c>
      <c r="P24" s="61"/>
      <c r="Q24" s="130" t="e">
        <f t="shared" si="3"/>
        <v>#DIV/0!</v>
      </c>
      <c r="R24" s="91" t="e">
        <f t="shared" si="3"/>
        <v>#DIV/0!</v>
      </c>
      <c r="S24" s="91" t="e">
        <f t="shared" si="3"/>
        <v>#DIV/0!</v>
      </c>
      <c r="T24" s="91" t="e">
        <f t="shared" si="3"/>
        <v>#DIV/0!</v>
      </c>
      <c r="U24" s="91" t="e">
        <f t="shared" si="3"/>
        <v>#DIV/0!</v>
      </c>
      <c r="V24" s="91" t="e">
        <f t="shared" si="3"/>
        <v>#DIV/0!</v>
      </c>
      <c r="W24" s="91" t="e">
        <f t="shared" si="3"/>
        <v>#DIV/0!</v>
      </c>
      <c r="X24" s="91" t="e">
        <f t="shared" si="3"/>
        <v>#DIV/0!</v>
      </c>
      <c r="Y24" s="91" t="e">
        <f t="shared" si="3"/>
        <v>#DIV/0!</v>
      </c>
      <c r="Z24" s="91" t="e">
        <f t="shared" si="3"/>
        <v>#DIV/0!</v>
      </c>
    </row>
    <row r="25" spans="1:26" x14ac:dyDescent="0.35">
      <c r="A25" s="117" t="s">
        <v>18</v>
      </c>
      <c r="B25" s="119">
        <v>1.5E-3</v>
      </c>
      <c r="C25" s="27"/>
      <c r="D25" s="87">
        <f t="shared" si="1"/>
        <v>0.19277434863285528</v>
      </c>
      <c r="E25" s="27"/>
      <c r="F25" s="91" t="e">
        <f t="shared" ref="F25:O25" si="5">MIN(F$9*NORMSDIST((1/SQRT(1-$D25))*NORMSINV($B25)+SQRT($D25/(1-$D25))*NORMSINV(0.999))*(1+0.047*((1-$B25)/$B25^0.44)),F$9)*F13*12.5</f>
        <v>#DIV/0!</v>
      </c>
      <c r="G25" s="91" t="e">
        <f t="shared" si="5"/>
        <v>#DIV/0!</v>
      </c>
      <c r="H25" s="91" t="e">
        <f t="shared" si="5"/>
        <v>#DIV/0!</v>
      </c>
      <c r="I25" s="91" t="e">
        <f t="shared" si="5"/>
        <v>#DIV/0!</v>
      </c>
      <c r="J25" s="91" t="e">
        <f t="shared" si="5"/>
        <v>#DIV/0!</v>
      </c>
      <c r="K25" s="91" t="e">
        <f t="shared" si="5"/>
        <v>#DIV/0!</v>
      </c>
      <c r="L25" s="91" t="e">
        <f t="shared" si="5"/>
        <v>#DIV/0!</v>
      </c>
      <c r="M25" s="91" t="e">
        <f t="shared" si="5"/>
        <v>#DIV/0!</v>
      </c>
      <c r="N25" s="91" t="e">
        <f t="shared" si="5"/>
        <v>#DIV/0!</v>
      </c>
      <c r="O25" s="91" t="e">
        <f t="shared" si="5"/>
        <v>#DIV/0!</v>
      </c>
      <c r="P25" s="61"/>
      <c r="Q25" s="130" t="e">
        <f t="shared" si="3"/>
        <v>#DIV/0!</v>
      </c>
      <c r="R25" s="91" t="e">
        <f t="shared" si="3"/>
        <v>#DIV/0!</v>
      </c>
      <c r="S25" s="91" t="e">
        <f t="shared" si="3"/>
        <v>#DIV/0!</v>
      </c>
      <c r="T25" s="91" t="e">
        <f t="shared" si="3"/>
        <v>#DIV/0!</v>
      </c>
      <c r="U25" s="91" t="e">
        <f t="shared" si="3"/>
        <v>#DIV/0!</v>
      </c>
      <c r="V25" s="91" t="e">
        <f t="shared" si="3"/>
        <v>#DIV/0!</v>
      </c>
      <c r="W25" s="91" t="e">
        <f t="shared" si="3"/>
        <v>#DIV/0!</v>
      </c>
      <c r="X25" s="91" t="e">
        <f t="shared" si="3"/>
        <v>#DIV/0!</v>
      </c>
      <c r="Y25" s="91" t="e">
        <f t="shared" si="3"/>
        <v>#DIV/0!</v>
      </c>
      <c r="Z25" s="91" t="e">
        <f t="shared" si="3"/>
        <v>#DIV/0!</v>
      </c>
    </row>
    <row r="26" spans="1:26" x14ac:dyDescent="0.35">
      <c r="A26" s="117" t="s">
        <v>19</v>
      </c>
      <c r="B26" s="119">
        <v>5.0000000000000001E-3</v>
      </c>
      <c r="C26" s="27"/>
      <c r="D26" s="87">
        <f t="shared" si="1"/>
        <v>0.1778800783071405</v>
      </c>
      <c r="E26" s="27"/>
      <c r="F26" s="91" t="e">
        <f t="shared" ref="F26:O26" si="6">MIN(F$9*NORMSDIST((1/SQRT(1-$D26))*NORMSINV($B26)+SQRT($D26/(1-$D26))*NORMSINV(0.999))*(1+0.047*((1-$B26)/$B26^0.44)),F$9)*F14*12.5</f>
        <v>#DIV/0!</v>
      </c>
      <c r="G26" s="91" t="e">
        <f t="shared" si="6"/>
        <v>#DIV/0!</v>
      </c>
      <c r="H26" s="91" t="e">
        <f t="shared" si="6"/>
        <v>#DIV/0!</v>
      </c>
      <c r="I26" s="91" t="e">
        <f t="shared" si="6"/>
        <v>#DIV/0!</v>
      </c>
      <c r="J26" s="91" t="e">
        <f t="shared" si="6"/>
        <v>#DIV/0!</v>
      </c>
      <c r="K26" s="91" t="e">
        <f t="shared" si="6"/>
        <v>#DIV/0!</v>
      </c>
      <c r="L26" s="91" t="e">
        <f t="shared" si="6"/>
        <v>#DIV/0!</v>
      </c>
      <c r="M26" s="91" t="e">
        <f t="shared" si="6"/>
        <v>#DIV/0!</v>
      </c>
      <c r="N26" s="91" t="e">
        <f t="shared" si="6"/>
        <v>#DIV/0!</v>
      </c>
      <c r="O26" s="91" t="e">
        <f t="shared" si="6"/>
        <v>#DIV/0!</v>
      </c>
      <c r="P26" s="61"/>
      <c r="Q26" s="130" t="e">
        <f t="shared" si="3"/>
        <v>#DIV/0!</v>
      </c>
      <c r="R26" s="91" t="e">
        <f t="shared" si="3"/>
        <v>#DIV/0!</v>
      </c>
      <c r="S26" s="91" t="e">
        <f t="shared" si="3"/>
        <v>#DIV/0!</v>
      </c>
      <c r="T26" s="91" t="e">
        <f t="shared" si="3"/>
        <v>#DIV/0!</v>
      </c>
      <c r="U26" s="91" t="e">
        <f t="shared" si="3"/>
        <v>#DIV/0!</v>
      </c>
      <c r="V26" s="91" t="e">
        <f t="shared" si="3"/>
        <v>#DIV/0!</v>
      </c>
      <c r="W26" s="91" t="e">
        <f t="shared" si="3"/>
        <v>#DIV/0!</v>
      </c>
      <c r="X26" s="91" t="e">
        <f t="shared" si="3"/>
        <v>#DIV/0!</v>
      </c>
      <c r="Y26" s="91" t="e">
        <f t="shared" si="3"/>
        <v>#DIV/0!</v>
      </c>
      <c r="Z26" s="91" t="e">
        <f t="shared" si="3"/>
        <v>#DIV/0!</v>
      </c>
    </row>
    <row r="27" spans="1:26" x14ac:dyDescent="0.35">
      <c r="A27" s="117" t="s">
        <v>20</v>
      </c>
      <c r="B27" s="119">
        <v>1.4E-2</v>
      </c>
      <c r="C27" s="27"/>
      <c r="D27" s="87">
        <f t="shared" si="1"/>
        <v>0.14965853037914095</v>
      </c>
      <c r="E27" s="27"/>
      <c r="F27" s="91" t="e">
        <f t="shared" ref="F27:O27" si="7">MIN(F$9*NORMSDIST((1/SQRT(1-$D27))*NORMSINV($B27)+SQRT($D27/(1-$D27))*NORMSINV(0.999))*(1+0.047*((1-$B27)/$B27^0.44)),F$9)*F15*12.5</f>
        <v>#DIV/0!</v>
      </c>
      <c r="G27" s="91" t="e">
        <f t="shared" si="7"/>
        <v>#DIV/0!</v>
      </c>
      <c r="H27" s="91" t="e">
        <f t="shared" si="7"/>
        <v>#DIV/0!</v>
      </c>
      <c r="I27" s="91" t="e">
        <f t="shared" si="7"/>
        <v>#DIV/0!</v>
      </c>
      <c r="J27" s="91" t="e">
        <f t="shared" si="7"/>
        <v>#DIV/0!</v>
      </c>
      <c r="K27" s="91" t="e">
        <f t="shared" si="7"/>
        <v>#DIV/0!</v>
      </c>
      <c r="L27" s="91" t="e">
        <f t="shared" si="7"/>
        <v>#DIV/0!</v>
      </c>
      <c r="M27" s="91" t="e">
        <f t="shared" si="7"/>
        <v>#DIV/0!</v>
      </c>
      <c r="N27" s="91" t="e">
        <f t="shared" si="7"/>
        <v>#DIV/0!</v>
      </c>
      <c r="O27" s="91" t="e">
        <f t="shared" si="7"/>
        <v>#DIV/0!</v>
      </c>
      <c r="P27" s="61"/>
      <c r="Q27" s="130" t="e">
        <f t="shared" si="3"/>
        <v>#DIV/0!</v>
      </c>
      <c r="R27" s="91" t="e">
        <f t="shared" si="3"/>
        <v>#DIV/0!</v>
      </c>
      <c r="S27" s="91" t="e">
        <f t="shared" si="3"/>
        <v>#DIV/0!</v>
      </c>
      <c r="T27" s="91" t="e">
        <f t="shared" si="3"/>
        <v>#DIV/0!</v>
      </c>
      <c r="U27" s="91" t="e">
        <f t="shared" si="3"/>
        <v>#DIV/0!</v>
      </c>
      <c r="V27" s="91" t="e">
        <f t="shared" si="3"/>
        <v>#DIV/0!</v>
      </c>
      <c r="W27" s="91" t="e">
        <f t="shared" si="3"/>
        <v>#DIV/0!</v>
      </c>
      <c r="X27" s="91" t="e">
        <f t="shared" si="3"/>
        <v>#DIV/0!</v>
      </c>
      <c r="Y27" s="91" t="e">
        <f t="shared" si="3"/>
        <v>#DIV/0!</v>
      </c>
      <c r="Z27" s="91" t="e">
        <f t="shared" si="3"/>
        <v>#DIV/0!</v>
      </c>
    </row>
    <row r="28" spans="1:26" x14ac:dyDescent="0.35">
      <c r="A28" s="117" t="s">
        <v>21</v>
      </c>
      <c r="B28" s="118">
        <v>0.06</v>
      </c>
      <c r="C28" s="27"/>
      <c r="D28" s="87">
        <f t="shared" si="1"/>
        <v>0.10497870683678641</v>
      </c>
      <c r="E28" s="27"/>
      <c r="F28" s="91" t="e">
        <f t="shared" ref="F28:O28" si="8">MIN(F$9*NORMSDIST((1/SQRT(1-$D28))*NORMSINV($B28)+SQRT($D28/(1-$D28))*NORMSINV(0.999))*(1+0.047*((1-$B28)/$B28^0.44)),F$9)*F16*12.5</f>
        <v>#DIV/0!</v>
      </c>
      <c r="G28" s="91" t="e">
        <f t="shared" si="8"/>
        <v>#DIV/0!</v>
      </c>
      <c r="H28" s="91" t="e">
        <f t="shared" si="8"/>
        <v>#DIV/0!</v>
      </c>
      <c r="I28" s="91" t="e">
        <f t="shared" si="8"/>
        <v>#DIV/0!</v>
      </c>
      <c r="J28" s="91" t="e">
        <f t="shared" si="8"/>
        <v>#DIV/0!</v>
      </c>
      <c r="K28" s="91" t="e">
        <f t="shared" si="8"/>
        <v>#DIV/0!</v>
      </c>
      <c r="L28" s="91" t="e">
        <f t="shared" si="8"/>
        <v>#DIV/0!</v>
      </c>
      <c r="M28" s="91" t="e">
        <f t="shared" si="8"/>
        <v>#DIV/0!</v>
      </c>
      <c r="N28" s="91" t="e">
        <f t="shared" si="8"/>
        <v>#DIV/0!</v>
      </c>
      <c r="O28" s="91" t="e">
        <f t="shared" si="8"/>
        <v>#DIV/0!</v>
      </c>
      <c r="P28" s="61"/>
      <c r="Q28" s="130" t="e">
        <f t="shared" si="3"/>
        <v>#DIV/0!</v>
      </c>
      <c r="R28" s="91" t="e">
        <f t="shared" si="3"/>
        <v>#DIV/0!</v>
      </c>
      <c r="S28" s="91" t="e">
        <f t="shared" si="3"/>
        <v>#DIV/0!</v>
      </c>
      <c r="T28" s="91" t="e">
        <f t="shared" si="3"/>
        <v>#DIV/0!</v>
      </c>
      <c r="U28" s="91" t="e">
        <f t="shared" si="3"/>
        <v>#DIV/0!</v>
      </c>
      <c r="V28" s="91" t="e">
        <f t="shared" si="3"/>
        <v>#DIV/0!</v>
      </c>
      <c r="W28" s="91" t="e">
        <f t="shared" si="3"/>
        <v>#DIV/0!</v>
      </c>
      <c r="X28" s="91" t="e">
        <f t="shared" si="3"/>
        <v>#DIV/0!</v>
      </c>
      <c r="Y28" s="91" t="e">
        <f t="shared" si="3"/>
        <v>#DIV/0!</v>
      </c>
      <c r="Z28" s="91" t="e">
        <f t="shared" si="3"/>
        <v>#DIV/0!</v>
      </c>
    </row>
    <row r="29" spans="1:26" x14ac:dyDescent="0.35">
      <c r="A29" s="117" t="s">
        <v>22</v>
      </c>
      <c r="B29" s="118">
        <v>0.15</v>
      </c>
      <c r="C29" s="27"/>
      <c r="D29" s="87">
        <f t="shared" si="1"/>
        <v>0.10005530843701478</v>
      </c>
      <c r="E29" s="27"/>
      <c r="F29" s="91" t="e">
        <f t="shared" ref="F29:O29" si="9">MIN(F$9*NORMSDIST((1/SQRT(1-$D29))*NORMSINV($B29)+SQRT($D29/(1-$D29))*NORMSINV(0.999))*(1+0.047*((1-$B29)/$B29^0.44)),F$9)*F17*12.5</f>
        <v>#DIV/0!</v>
      </c>
      <c r="G29" s="91" t="e">
        <f t="shared" si="9"/>
        <v>#DIV/0!</v>
      </c>
      <c r="H29" s="91" t="e">
        <f t="shared" si="9"/>
        <v>#DIV/0!</v>
      </c>
      <c r="I29" s="91" t="e">
        <f t="shared" si="9"/>
        <v>#DIV/0!</v>
      </c>
      <c r="J29" s="91" t="e">
        <f t="shared" si="9"/>
        <v>#DIV/0!</v>
      </c>
      <c r="K29" s="91" t="e">
        <f t="shared" si="9"/>
        <v>#DIV/0!</v>
      </c>
      <c r="L29" s="91" t="e">
        <f t="shared" si="9"/>
        <v>#DIV/0!</v>
      </c>
      <c r="M29" s="91" t="e">
        <f t="shared" si="9"/>
        <v>#DIV/0!</v>
      </c>
      <c r="N29" s="91" t="e">
        <f t="shared" si="9"/>
        <v>#DIV/0!</v>
      </c>
      <c r="O29" s="91" t="e">
        <f t="shared" si="9"/>
        <v>#DIV/0!</v>
      </c>
      <c r="P29" s="61"/>
      <c r="Q29" s="130" t="e">
        <f t="shared" si="3"/>
        <v>#DIV/0!</v>
      </c>
      <c r="R29" s="91" t="e">
        <f t="shared" si="3"/>
        <v>#DIV/0!</v>
      </c>
      <c r="S29" s="91" t="e">
        <f t="shared" si="3"/>
        <v>#DIV/0!</v>
      </c>
      <c r="T29" s="91" t="e">
        <f t="shared" si="3"/>
        <v>#DIV/0!</v>
      </c>
      <c r="U29" s="91" t="e">
        <f t="shared" si="3"/>
        <v>#DIV/0!</v>
      </c>
      <c r="V29" s="91" t="e">
        <f t="shared" si="3"/>
        <v>#DIV/0!</v>
      </c>
      <c r="W29" s="91" t="e">
        <f t="shared" si="3"/>
        <v>#DIV/0!</v>
      </c>
      <c r="X29" s="91" t="e">
        <f t="shared" si="3"/>
        <v>#DIV/0!</v>
      </c>
      <c r="Y29" s="91" t="e">
        <f t="shared" si="3"/>
        <v>#DIV/0!</v>
      </c>
      <c r="Z29" s="91" t="e">
        <f t="shared" si="3"/>
        <v>#DIV/0!</v>
      </c>
    </row>
    <row r="30" spans="1:26" x14ac:dyDescent="0.35">
      <c r="A30" s="117" t="s">
        <v>7</v>
      </c>
      <c r="B30" s="120">
        <v>0.99999999989999999</v>
      </c>
      <c r="C30" s="27"/>
      <c r="D30" s="87">
        <f t="shared" si="1"/>
        <v>0.1</v>
      </c>
      <c r="E30" s="27"/>
      <c r="F30" s="91" t="e">
        <f t="shared" ref="F30:O30" si="10">MIN(F$9*NORMSDIST((1/SQRT(1-$D30))*NORMSINV($B30)+SQRT($D30/(1-$D30))*NORMSINV(0.999))*(1+0.047*((1-$B30)/$B30^0.44)),F$9)*F18*12.5</f>
        <v>#DIV/0!</v>
      </c>
      <c r="G30" s="91" t="e">
        <f t="shared" si="10"/>
        <v>#DIV/0!</v>
      </c>
      <c r="H30" s="91" t="e">
        <f t="shared" si="10"/>
        <v>#DIV/0!</v>
      </c>
      <c r="I30" s="91" t="e">
        <f t="shared" si="10"/>
        <v>#DIV/0!</v>
      </c>
      <c r="J30" s="91" t="e">
        <f t="shared" si="10"/>
        <v>#DIV/0!</v>
      </c>
      <c r="K30" s="91" t="e">
        <f t="shared" si="10"/>
        <v>#DIV/0!</v>
      </c>
      <c r="L30" s="91" t="e">
        <f t="shared" si="10"/>
        <v>#DIV/0!</v>
      </c>
      <c r="M30" s="91" t="e">
        <f t="shared" si="10"/>
        <v>#DIV/0!</v>
      </c>
      <c r="N30" s="91" t="e">
        <f t="shared" si="10"/>
        <v>#DIV/0!</v>
      </c>
      <c r="O30" s="91" t="e">
        <f t="shared" si="10"/>
        <v>#DIV/0!</v>
      </c>
      <c r="P30" s="61"/>
      <c r="Q30" s="130" t="e">
        <f t="shared" si="3"/>
        <v>#DIV/0!</v>
      </c>
      <c r="R30" s="91" t="e">
        <f t="shared" si="3"/>
        <v>#DIV/0!</v>
      </c>
      <c r="S30" s="91" t="e">
        <f t="shared" si="3"/>
        <v>#DIV/0!</v>
      </c>
      <c r="T30" s="91" t="e">
        <f t="shared" si="3"/>
        <v>#DIV/0!</v>
      </c>
      <c r="U30" s="91" t="e">
        <f t="shared" si="3"/>
        <v>#DIV/0!</v>
      </c>
      <c r="V30" s="91" t="e">
        <f t="shared" si="3"/>
        <v>#DIV/0!</v>
      </c>
      <c r="W30" s="91" t="e">
        <f t="shared" si="3"/>
        <v>#DIV/0!</v>
      </c>
      <c r="X30" s="91" t="e">
        <f t="shared" si="3"/>
        <v>#DIV/0!</v>
      </c>
      <c r="Y30" s="91" t="e">
        <f t="shared" si="3"/>
        <v>#DIV/0!</v>
      </c>
      <c r="Z30" s="91" t="e">
        <f t="shared" si="3"/>
        <v>#DIV/0!</v>
      </c>
    </row>
    <row r="31" spans="1:26" x14ac:dyDescent="0.35">
      <c r="A31" s="20"/>
      <c r="B31" s="21"/>
      <c r="C31" s="21"/>
      <c r="D31" s="21"/>
      <c r="E31" s="21"/>
      <c r="F31" s="21"/>
      <c r="G31" s="21"/>
      <c r="H31" s="21"/>
      <c r="I31" s="21"/>
      <c r="J31" s="21"/>
      <c r="K31" s="21"/>
      <c r="L31" s="21"/>
      <c r="M31" s="21"/>
      <c r="N31" s="21"/>
      <c r="O31" s="21"/>
      <c r="P31" s="21"/>
      <c r="Q31" s="21"/>
      <c r="R31" s="27"/>
      <c r="S31" s="27"/>
      <c r="T31" s="27"/>
      <c r="U31" s="27"/>
      <c r="V31" s="27"/>
      <c r="W31" s="27"/>
      <c r="X31" s="27"/>
      <c r="Y31" s="27"/>
      <c r="Z31" s="42"/>
    </row>
    <row r="32" spans="1:26" x14ac:dyDescent="0.35">
      <c r="A32" s="34" t="s">
        <v>259</v>
      </c>
      <c r="B32" s="90" t="e">
        <f>SUM(F23:O30)</f>
        <v>#DIV/0!</v>
      </c>
      <c r="C32" s="29"/>
      <c r="D32" s="29"/>
      <c r="E32" s="21"/>
      <c r="F32" s="21"/>
      <c r="G32" s="31"/>
      <c r="H32" s="21"/>
      <c r="I32" s="21"/>
      <c r="J32" s="21"/>
      <c r="K32" s="21"/>
      <c r="L32" s="21"/>
      <c r="M32" s="21"/>
      <c r="N32" s="21"/>
      <c r="O32" s="21"/>
      <c r="P32" s="21"/>
      <c r="Q32" s="21"/>
      <c r="R32" s="27"/>
      <c r="S32" s="27"/>
      <c r="T32" s="27"/>
      <c r="U32" s="27"/>
      <c r="V32" s="27"/>
      <c r="W32" s="27"/>
      <c r="X32" s="27"/>
      <c r="Y32" s="27"/>
      <c r="Z32" s="42"/>
    </row>
    <row r="33" spans="1:26" x14ac:dyDescent="0.35">
      <c r="A33" s="34" t="s">
        <v>260</v>
      </c>
      <c r="B33" s="90" t="e">
        <f>SUM(Q23:Z30)</f>
        <v>#DIV/0!</v>
      </c>
      <c r="C33" s="29"/>
      <c r="D33" s="29"/>
      <c r="E33" s="21"/>
      <c r="F33" s="21"/>
      <c r="G33" s="31"/>
      <c r="H33" s="21"/>
      <c r="I33" s="21"/>
      <c r="J33" s="21"/>
      <c r="K33" s="21"/>
      <c r="L33" s="21"/>
      <c r="M33" s="21"/>
      <c r="N33" s="21"/>
      <c r="O33" s="21"/>
      <c r="P33" s="21"/>
      <c r="Q33" s="21"/>
      <c r="R33" s="27"/>
      <c r="S33" s="27"/>
      <c r="T33" s="27"/>
      <c r="U33" s="27"/>
      <c r="V33" s="27"/>
      <c r="W33" s="27"/>
      <c r="X33" s="27"/>
      <c r="Y33" s="27"/>
      <c r="Z33" s="42"/>
    </row>
    <row r="34" spans="1:26" x14ac:dyDescent="0.35">
      <c r="A34" s="34" t="s">
        <v>250</v>
      </c>
      <c r="B34" s="158">
        <f>Data!K14</f>
        <v>0</v>
      </c>
      <c r="C34" s="85"/>
      <c r="D34" s="85"/>
      <c r="E34" s="21"/>
      <c r="F34" s="21"/>
      <c r="G34" s="31"/>
      <c r="H34" s="21"/>
      <c r="I34" s="21"/>
      <c r="J34" s="21"/>
      <c r="K34" s="21"/>
      <c r="L34" s="21"/>
      <c r="M34" s="21"/>
      <c r="N34" s="21"/>
      <c r="O34" s="21"/>
      <c r="P34" s="21"/>
      <c r="Q34" s="21"/>
      <c r="R34" s="27"/>
      <c r="S34" s="27"/>
      <c r="T34" s="27"/>
      <c r="U34" s="27"/>
      <c r="V34" s="27"/>
      <c r="W34" s="27"/>
      <c r="X34" s="27"/>
      <c r="Y34" s="27"/>
      <c r="Z34" s="42"/>
    </row>
    <row r="35" spans="1:26" x14ac:dyDescent="0.35">
      <c r="A35" s="34" t="s">
        <v>90</v>
      </c>
      <c r="B35" s="92" t="e">
        <f>MAX(-B34*12.5,-SUM(Q30:Z30))</f>
        <v>#DIV/0!</v>
      </c>
      <c r="C35" s="30"/>
      <c r="D35" s="30"/>
      <c r="E35" s="21"/>
      <c r="F35" s="21"/>
      <c r="G35" s="31"/>
      <c r="H35" s="21"/>
      <c r="I35" s="21"/>
      <c r="J35" s="21"/>
      <c r="K35" s="21"/>
      <c r="L35" s="21"/>
      <c r="M35" s="21"/>
      <c r="N35" s="21"/>
      <c r="O35" s="21"/>
      <c r="P35" s="21"/>
      <c r="Q35" s="21"/>
      <c r="R35" s="27"/>
      <c r="S35" s="27"/>
      <c r="T35" s="27"/>
      <c r="U35" s="27"/>
      <c r="V35" s="27"/>
      <c r="W35" s="27"/>
      <c r="X35" s="27"/>
      <c r="Y35" s="27"/>
      <c r="Z35" s="42"/>
    </row>
    <row r="36" spans="1:26" x14ac:dyDescent="0.35">
      <c r="A36" s="20"/>
      <c r="B36" s="22"/>
      <c r="C36" s="21"/>
      <c r="D36" s="21"/>
      <c r="E36" s="21"/>
      <c r="F36" s="21"/>
      <c r="G36" s="31"/>
      <c r="H36" s="21"/>
      <c r="I36" s="21"/>
      <c r="J36" s="21"/>
      <c r="K36" s="21"/>
      <c r="L36" s="21"/>
      <c r="M36" s="21"/>
      <c r="N36" s="21"/>
      <c r="O36" s="21"/>
      <c r="P36" s="21"/>
      <c r="Q36" s="21"/>
      <c r="R36" s="27"/>
      <c r="S36" s="27"/>
      <c r="T36" s="27"/>
      <c r="U36" s="27"/>
      <c r="V36" s="27"/>
      <c r="W36" s="27"/>
      <c r="X36" s="27"/>
      <c r="Y36" s="27"/>
      <c r="Z36" s="42"/>
    </row>
    <row r="37" spans="1:26" s="9" customFormat="1" x14ac:dyDescent="0.35">
      <c r="A37" s="100" t="s">
        <v>261</v>
      </c>
      <c r="B37" s="101" t="e">
        <f>B32+B35</f>
        <v>#DIV/0!</v>
      </c>
      <c r="C37" s="29"/>
      <c r="D37" s="29"/>
      <c r="E37" s="21"/>
      <c r="F37" s="21"/>
      <c r="G37" s="31"/>
      <c r="H37" s="21"/>
      <c r="I37" s="21"/>
      <c r="J37" s="21"/>
      <c r="K37" s="21"/>
      <c r="L37" s="21"/>
      <c r="M37" s="21"/>
      <c r="N37" s="21"/>
      <c r="O37" s="21"/>
      <c r="P37" s="21"/>
      <c r="Q37" s="21"/>
      <c r="R37" s="27"/>
      <c r="S37" s="27"/>
      <c r="T37" s="27"/>
      <c r="U37" s="27"/>
      <c r="V37" s="27"/>
      <c r="W37" s="27"/>
      <c r="X37" s="27"/>
      <c r="Y37" s="27"/>
      <c r="Z37" s="42"/>
    </row>
    <row r="38" spans="1:26" x14ac:dyDescent="0.35">
      <c r="A38" s="112"/>
      <c r="B38" s="113"/>
      <c r="C38" s="73"/>
      <c r="D38" s="73"/>
      <c r="E38" s="32"/>
      <c r="F38" s="32"/>
      <c r="G38" s="33"/>
      <c r="H38" s="32"/>
      <c r="I38" s="32"/>
      <c r="J38" s="32"/>
      <c r="K38" s="32"/>
      <c r="L38" s="32"/>
      <c r="M38" s="32"/>
      <c r="N38" s="32"/>
      <c r="O38" s="32"/>
      <c r="P38" s="32"/>
      <c r="Q38" s="32"/>
      <c r="R38" s="103"/>
      <c r="S38" s="103"/>
      <c r="T38" s="103"/>
      <c r="U38" s="103"/>
      <c r="V38" s="103"/>
      <c r="W38" s="103"/>
      <c r="X38" s="103"/>
      <c r="Y38" s="103"/>
      <c r="Z38" s="104"/>
    </row>
    <row r="39" spans="1:26" x14ac:dyDescent="0.35">
      <c r="A39" s="35"/>
      <c r="B39" s="35"/>
      <c r="C39" s="35"/>
      <c r="D39" s="35"/>
      <c r="E39" s="35"/>
      <c r="F39" s="35"/>
      <c r="G39" s="35"/>
      <c r="H39" s="35"/>
      <c r="I39" s="35"/>
      <c r="J39" s="35"/>
      <c r="K39" s="35"/>
      <c r="L39" s="35"/>
      <c r="M39" s="35"/>
      <c r="N39" s="35"/>
      <c r="O39" s="35"/>
      <c r="P39" s="35"/>
      <c r="Q39" s="21"/>
    </row>
    <row r="40" spans="1:26" x14ac:dyDescent="0.35">
      <c r="A40" s="17" t="s">
        <v>262</v>
      </c>
      <c r="B40" s="18"/>
      <c r="C40" s="18"/>
      <c r="D40" s="18"/>
      <c r="E40" s="18"/>
      <c r="F40" s="19"/>
      <c r="G40" s="18"/>
      <c r="H40" s="18"/>
      <c r="I40" s="18"/>
      <c r="J40" s="18"/>
      <c r="K40" s="18"/>
      <c r="L40" s="18"/>
      <c r="M40" s="18"/>
      <c r="N40" s="18"/>
      <c r="O40" s="18"/>
      <c r="P40" s="18"/>
      <c r="Q40" s="18"/>
      <c r="R40" s="19"/>
      <c r="S40" s="19"/>
      <c r="T40" s="19"/>
      <c r="U40" s="19"/>
      <c r="V40" s="19"/>
      <c r="W40" s="19"/>
      <c r="X40" s="19"/>
      <c r="Y40" s="19"/>
      <c r="Z40" s="19"/>
    </row>
    <row r="41" spans="1:26" ht="18" x14ac:dyDescent="0.4">
      <c r="A41" s="20"/>
      <c r="B41" s="21"/>
      <c r="C41" s="21"/>
      <c r="D41" s="21"/>
      <c r="E41" s="21"/>
      <c r="F41" s="281" t="s">
        <v>263</v>
      </c>
      <c r="G41" s="281"/>
      <c r="H41" s="281"/>
      <c r="I41" s="281"/>
      <c r="J41" s="281"/>
      <c r="K41" s="281"/>
      <c r="L41" s="281"/>
      <c r="M41" s="281"/>
      <c r="N41" s="281"/>
      <c r="O41" s="281"/>
      <c r="P41" s="108"/>
      <c r="Q41" s="21"/>
      <c r="R41" s="27"/>
      <c r="S41" s="27"/>
      <c r="T41" s="27"/>
      <c r="U41" s="27"/>
      <c r="V41" s="27"/>
      <c r="W41" s="27"/>
      <c r="X41" s="27"/>
      <c r="Y41" s="27"/>
      <c r="Z41" s="27"/>
    </row>
    <row r="42" spans="1:26" x14ac:dyDescent="0.35">
      <c r="A42" s="127" t="s">
        <v>251</v>
      </c>
      <c r="B42" s="91">
        <f>Data!F14</f>
        <v>0</v>
      </c>
      <c r="C42" s="22"/>
      <c r="D42" s="22"/>
      <c r="E42" s="23"/>
      <c r="F42" s="278" t="s">
        <v>60</v>
      </c>
      <c r="G42" s="282"/>
      <c r="H42" s="282"/>
      <c r="I42" s="282"/>
      <c r="J42" s="282"/>
      <c r="K42" s="282"/>
      <c r="L42" s="282"/>
      <c r="M42" s="282"/>
      <c r="N42" s="282"/>
      <c r="O42" s="283"/>
      <c r="P42" s="109"/>
      <c r="Q42" s="21"/>
      <c r="R42" s="27"/>
      <c r="S42" s="27"/>
      <c r="T42" s="27"/>
      <c r="U42" s="27"/>
      <c r="V42" s="27"/>
      <c r="W42" s="27"/>
      <c r="X42" s="27"/>
      <c r="Y42" s="27"/>
      <c r="Z42" s="27"/>
    </row>
    <row r="43" spans="1:26" ht="29.25" customHeight="1" x14ac:dyDescent="0.35">
      <c r="A43" s="20"/>
      <c r="B43" s="22"/>
      <c r="C43" s="22"/>
      <c r="D43" s="284" t="s">
        <v>153</v>
      </c>
      <c r="E43" s="285"/>
      <c r="F43" s="93" t="s">
        <v>63</v>
      </c>
      <c r="G43" s="144" t="s">
        <v>62</v>
      </c>
      <c r="H43" s="144" t="s">
        <v>135</v>
      </c>
      <c r="I43" s="144" t="s">
        <v>136</v>
      </c>
      <c r="J43" s="144" t="s">
        <v>137</v>
      </c>
      <c r="K43" s="144" t="s">
        <v>58</v>
      </c>
      <c r="L43" s="144" t="s">
        <v>134</v>
      </c>
      <c r="M43" s="144" t="s">
        <v>138</v>
      </c>
      <c r="N43" s="144" t="s">
        <v>59</v>
      </c>
      <c r="O43" s="144" t="s">
        <v>64</v>
      </c>
      <c r="P43" s="57" t="s">
        <v>155</v>
      </c>
      <c r="R43" s="27"/>
      <c r="S43" s="27"/>
      <c r="T43" s="27"/>
      <c r="U43" s="27"/>
      <c r="V43" s="27"/>
      <c r="W43" s="27"/>
      <c r="X43" s="27"/>
      <c r="Y43" s="27"/>
      <c r="Z43" s="27"/>
    </row>
    <row r="44" spans="1:26" x14ac:dyDescent="0.35">
      <c r="A44" s="105"/>
      <c r="B44" s="22"/>
      <c r="C44" s="22"/>
      <c r="D44" s="286"/>
      <c r="E44" s="287"/>
      <c r="F44" s="146"/>
      <c r="G44" s="146"/>
      <c r="H44" s="146"/>
      <c r="I44" s="146"/>
      <c r="J44" s="146"/>
      <c r="K44" s="146"/>
      <c r="L44" s="146"/>
      <c r="M44" s="146"/>
      <c r="N44" s="146"/>
      <c r="O44" s="146"/>
      <c r="P44" s="147">
        <f>SUM(F44:O44)</f>
        <v>0</v>
      </c>
      <c r="R44" s="27"/>
      <c r="S44" s="27"/>
      <c r="T44" s="27"/>
      <c r="U44" s="27"/>
      <c r="V44" s="27"/>
      <c r="W44" s="27"/>
      <c r="X44" s="27"/>
      <c r="Y44" s="27"/>
      <c r="Z44" s="27"/>
    </row>
    <row r="45" spans="1:26" x14ac:dyDescent="0.35">
      <c r="A45" s="110"/>
      <c r="B45" s="22"/>
      <c r="C45" s="22"/>
      <c r="D45" s="74" t="s">
        <v>65</v>
      </c>
      <c r="E45" s="143"/>
      <c r="F45" s="72">
        <v>0.5</v>
      </c>
      <c r="G45" s="72">
        <v>0.45</v>
      </c>
      <c r="H45" s="72">
        <v>0.4</v>
      </c>
      <c r="I45" s="72">
        <v>0.4</v>
      </c>
      <c r="J45" s="72">
        <v>0.4</v>
      </c>
      <c r="K45" s="72">
        <v>0</v>
      </c>
      <c r="L45" s="72">
        <v>0</v>
      </c>
      <c r="M45" s="72">
        <v>0</v>
      </c>
      <c r="N45" s="72">
        <v>0</v>
      </c>
      <c r="O45" s="72">
        <v>0</v>
      </c>
      <c r="P45" s="22"/>
      <c r="Q45" s="48"/>
      <c r="R45" s="27"/>
      <c r="S45" s="27"/>
      <c r="T45" s="27"/>
      <c r="U45" s="27"/>
      <c r="V45" s="27"/>
      <c r="W45" s="27"/>
      <c r="X45" s="27"/>
      <c r="Y45" s="27"/>
      <c r="Z45" s="27"/>
    </row>
    <row r="46" spans="1:26" x14ac:dyDescent="0.35">
      <c r="A46" s="289" t="s">
        <v>161</v>
      </c>
      <c r="B46" s="290"/>
      <c r="C46" s="27"/>
      <c r="D46" s="27"/>
      <c r="E46" s="21"/>
      <c r="F46" s="21"/>
      <c r="G46" s="21"/>
      <c r="H46" s="21"/>
      <c r="I46" s="21"/>
      <c r="J46" s="21"/>
      <c r="K46" s="21"/>
      <c r="L46" s="21"/>
      <c r="M46" s="21"/>
      <c r="N46" s="21"/>
      <c r="O46" s="59"/>
      <c r="P46" s="21"/>
      <c r="Q46" s="21"/>
      <c r="R46" s="27"/>
      <c r="S46" s="27"/>
      <c r="T46" s="27"/>
      <c r="U46" s="27"/>
      <c r="V46" s="27"/>
      <c r="W46" s="27"/>
      <c r="X46" s="27"/>
      <c r="Y46" s="27"/>
      <c r="Z46" s="27"/>
    </row>
    <row r="47" spans="1:26" x14ac:dyDescent="0.35">
      <c r="A47" s="117" t="s">
        <v>205</v>
      </c>
      <c r="B47" s="77"/>
      <c r="C47" s="158"/>
      <c r="D47" s="83"/>
      <c r="E47" s="23"/>
      <c r="F47" s="91" t="e">
        <f t="shared" ref="F47:O54" si="11">($B47*F$44)/$B$42</f>
        <v>#DIV/0!</v>
      </c>
      <c r="G47" s="91" t="e">
        <f t="shared" si="11"/>
        <v>#DIV/0!</v>
      </c>
      <c r="H47" s="91" t="e">
        <f t="shared" si="11"/>
        <v>#DIV/0!</v>
      </c>
      <c r="I47" s="91" t="e">
        <f t="shared" si="11"/>
        <v>#DIV/0!</v>
      </c>
      <c r="J47" s="91" t="e">
        <f t="shared" si="11"/>
        <v>#DIV/0!</v>
      </c>
      <c r="K47" s="91" t="e">
        <f t="shared" si="11"/>
        <v>#DIV/0!</v>
      </c>
      <c r="L47" s="91" t="e">
        <f t="shared" si="11"/>
        <v>#DIV/0!</v>
      </c>
      <c r="M47" s="91" t="e">
        <f t="shared" si="11"/>
        <v>#DIV/0!</v>
      </c>
      <c r="N47" s="91" t="e">
        <f t="shared" si="11"/>
        <v>#DIV/0!</v>
      </c>
      <c r="O47" s="91" t="e">
        <f t="shared" si="11"/>
        <v>#DIV/0!</v>
      </c>
      <c r="P47" s="58"/>
      <c r="Q47" s="21"/>
      <c r="R47" s="27"/>
      <c r="S47" s="27"/>
      <c r="T47" s="27"/>
      <c r="U47" s="27"/>
      <c r="V47" s="27"/>
      <c r="W47" s="27"/>
      <c r="X47" s="27"/>
      <c r="Y47" s="27"/>
      <c r="Z47" s="27"/>
    </row>
    <row r="48" spans="1:26" x14ac:dyDescent="0.35">
      <c r="A48" s="117" t="s">
        <v>199</v>
      </c>
      <c r="B48" s="76"/>
      <c r="C48" s="158"/>
      <c r="D48" s="83"/>
      <c r="E48" s="23"/>
      <c r="F48" s="91" t="e">
        <f t="shared" si="11"/>
        <v>#DIV/0!</v>
      </c>
      <c r="G48" s="91" t="e">
        <f t="shared" si="11"/>
        <v>#DIV/0!</v>
      </c>
      <c r="H48" s="91" t="e">
        <f t="shared" si="11"/>
        <v>#DIV/0!</v>
      </c>
      <c r="I48" s="91" t="e">
        <f t="shared" si="11"/>
        <v>#DIV/0!</v>
      </c>
      <c r="J48" s="91" t="e">
        <f t="shared" si="11"/>
        <v>#DIV/0!</v>
      </c>
      <c r="K48" s="91" t="e">
        <f t="shared" si="11"/>
        <v>#DIV/0!</v>
      </c>
      <c r="L48" s="91" t="e">
        <f t="shared" si="11"/>
        <v>#DIV/0!</v>
      </c>
      <c r="M48" s="91" t="e">
        <f t="shared" si="11"/>
        <v>#DIV/0!</v>
      </c>
      <c r="N48" s="91" t="e">
        <f t="shared" si="11"/>
        <v>#DIV/0!</v>
      </c>
      <c r="O48" s="91" t="e">
        <f t="shared" si="11"/>
        <v>#DIV/0!</v>
      </c>
      <c r="P48" s="27"/>
      <c r="R48" s="27"/>
      <c r="S48" s="27"/>
      <c r="T48" s="27"/>
      <c r="U48" s="27"/>
      <c r="V48" s="27"/>
      <c r="W48" s="27"/>
      <c r="X48" s="27"/>
      <c r="Y48" s="27"/>
      <c r="Z48" s="27"/>
    </row>
    <row r="49" spans="1:26" x14ac:dyDescent="0.35">
      <c r="A49" s="117" t="s">
        <v>200</v>
      </c>
      <c r="B49" s="76"/>
      <c r="C49" s="158"/>
      <c r="D49" s="83"/>
      <c r="E49" s="23"/>
      <c r="F49" s="91" t="e">
        <f t="shared" si="11"/>
        <v>#DIV/0!</v>
      </c>
      <c r="G49" s="91" t="e">
        <f t="shared" si="11"/>
        <v>#DIV/0!</v>
      </c>
      <c r="H49" s="91" t="e">
        <f t="shared" si="11"/>
        <v>#DIV/0!</v>
      </c>
      <c r="I49" s="91" t="e">
        <f t="shared" si="11"/>
        <v>#DIV/0!</v>
      </c>
      <c r="J49" s="91" t="e">
        <f t="shared" si="11"/>
        <v>#DIV/0!</v>
      </c>
      <c r="K49" s="91" t="e">
        <f t="shared" si="11"/>
        <v>#DIV/0!</v>
      </c>
      <c r="L49" s="91" t="e">
        <f t="shared" si="11"/>
        <v>#DIV/0!</v>
      </c>
      <c r="M49" s="91" t="e">
        <f t="shared" si="11"/>
        <v>#DIV/0!</v>
      </c>
      <c r="N49" s="91" t="e">
        <f t="shared" si="11"/>
        <v>#DIV/0!</v>
      </c>
      <c r="O49" s="91" t="e">
        <f t="shared" si="11"/>
        <v>#DIV/0!</v>
      </c>
      <c r="P49" s="27"/>
      <c r="R49" s="27"/>
      <c r="S49" s="27"/>
      <c r="T49" s="27"/>
      <c r="U49" s="27"/>
      <c r="V49" s="27"/>
      <c r="W49" s="27"/>
      <c r="X49" s="27"/>
      <c r="Y49" s="27"/>
      <c r="Z49" s="27"/>
    </row>
    <row r="50" spans="1:26" x14ac:dyDescent="0.35">
      <c r="A50" s="117" t="s">
        <v>201</v>
      </c>
      <c r="B50" s="76"/>
      <c r="C50" s="158"/>
      <c r="D50" s="83"/>
      <c r="E50" s="23"/>
      <c r="F50" s="91" t="e">
        <f t="shared" si="11"/>
        <v>#DIV/0!</v>
      </c>
      <c r="G50" s="91" t="e">
        <f t="shared" si="11"/>
        <v>#DIV/0!</v>
      </c>
      <c r="H50" s="91" t="e">
        <f t="shared" si="11"/>
        <v>#DIV/0!</v>
      </c>
      <c r="I50" s="91" t="e">
        <f t="shared" si="11"/>
        <v>#DIV/0!</v>
      </c>
      <c r="J50" s="91" t="e">
        <f t="shared" si="11"/>
        <v>#DIV/0!</v>
      </c>
      <c r="K50" s="91" t="e">
        <f t="shared" si="11"/>
        <v>#DIV/0!</v>
      </c>
      <c r="L50" s="91" t="e">
        <f t="shared" si="11"/>
        <v>#DIV/0!</v>
      </c>
      <c r="M50" s="91" t="e">
        <f t="shared" si="11"/>
        <v>#DIV/0!</v>
      </c>
      <c r="N50" s="91" t="e">
        <f t="shared" si="11"/>
        <v>#DIV/0!</v>
      </c>
      <c r="O50" s="91" t="e">
        <f t="shared" si="11"/>
        <v>#DIV/0!</v>
      </c>
      <c r="P50" s="114"/>
      <c r="Q50" s="115"/>
      <c r="R50" s="27"/>
      <c r="S50" s="27"/>
      <c r="T50" s="27"/>
      <c r="U50" s="27"/>
      <c r="V50" s="27"/>
      <c r="W50" s="27"/>
      <c r="X50" s="27"/>
      <c r="Y50" s="27"/>
      <c r="Z50" s="27"/>
    </row>
    <row r="51" spans="1:26" ht="15.75" customHeight="1" x14ac:dyDescent="0.35">
      <c r="A51" s="117" t="s">
        <v>202</v>
      </c>
      <c r="B51" s="76"/>
      <c r="C51" s="158"/>
      <c r="D51" s="83"/>
      <c r="E51" s="23"/>
      <c r="F51" s="91" t="e">
        <f t="shared" si="11"/>
        <v>#DIV/0!</v>
      </c>
      <c r="G51" s="91" t="e">
        <f t="shared" si="11"/>
        <v>#DIV/0!</v>
      </c>
      <c r="H51" s="91" t="e">
        <f t="shared" si="11"/>
        <v>#DIV/0!</v>
      </c>
      <c r="I51" s="91" t="e">
        <f t="shared" si="11"/>
        <v>#DIV/0!</v>
      </c>
      <c r="J51" s="91" t="e">
        <f t="shared" si="11"/>
        <v>#DIV/0!</v>
      </c>
      <c r="K51" s="91" t="e">
        <f t="shared" si="11"/>
        <v>#DIV/0!</v>
      </c>
      <c r="L51" s="91" t="e">
        <f t="shared" si="11"/>
        <v>#DIV/0!</v>
      </c>
      <c r="M51" s="91" t="e">
        <f t="shared" si="11"/>
        <v>#DIV/0!</v>
      </c>
      <c r="N51" s="91" t="e">
        <f t="shared" si="11"/>
        <v>#DIV/0!</v>
      </c>
      <c r="O51" s="91" t="e">
        <f t="shared" si="11"/>
        <v>#DIV/0!</v>
      </c>
      <c r="P51" s="133"/>
      <c r="Q51" s="58"/>
      <c r="R51" s="27"/>
      <c r="S51" s="27"/>
      <c r="T51" s="27"/>
      <c r="U51" s="27"/>
      <c r="V51" s="27"/>
      <c r="W51" s="27"/>
      <c r="X51" s="27"/>
      <c r="Y51" s="27"/>
      <c r="Z51" s="27"/>
    </row>
    <row r="52" spans="1:26" x14ac:dyDescent="0.35">
      <c r="A52" s="117" t="s">
        <v>203</v>
      </c>
      <c r="B52" s="76"/>
      <c r="C52" s="158"/>
      <c r="D52" s="83"/>
      <c r="E52" s="23"/>
      <c r="F52" s="91" t="e">
        <f t="shared" si="11"/>
        <v>#DIV/0!</v>
      </c>
      <c r="G52" s="91" t="e">
        <f t="shared" si="11"/>
        <v>#DIV/0!</v>
      </c>
      <c r="H52" s="91" t="e">
        <f t="shared" si="11"/>
        <v>#DIV/0!</v>
      </c>
      <c r="I52" s="91" t="e">
        <f t="shared" si="11"/>
        <v>#DIV/0!</v>
      </c>
      <c r="J52" s="91" t="e">
        <f t="shared" si="11"/>
        <v>#DIV/0!</v>
      </c>
      <c r="K52" s="91" t="e">
        <f t="shared" si="11"/>
        <v>#DIV/0!</v>
      </c>
      <c r="L52" s="91" t="e">
        <f t="shared" si="11"/>
        <v>#DIV/0!</v>
      </c>
      <c r="M52" s="91" t="e">
        <f t="shared" si="11"/>
        <v>#DIV/0!</v>
      </c>
      <c r="N52" s="91" t="e">
        <f t="shared" si="11"/>
        <v>#DIV/0!</v>
      </c>
      <c r="O52" s="91" t="e">
        <f t="shared" si="11"/>
        <v>#DIV/0!</v>
      </c>
      <c r="P52" s="133"/>
      <c r="Q52" s="9"/>
      <c r="R52" s="27"/>
      <c r="S52" s="27"/>
      <c r="T52" s="27"/>
      <c r="U52" s="27"/>
      <c r="V52" s="27"/>
      <c r="W52" s="27"/>
      <c r="X52" s="27"/>
      <c r="Y52" s="27"/>
      <c r="Z52" s="27"/>
    </row>
    <row r="53" spans="1:26" x14ac:dyDescent="0.35">
      <c r="A53" s="117" t="s">
        <v>204</v>
      </c>
      <c r="B53" s="76"/>
      <c r="C53" s="158"/>
      <c r="D53" s="83"/>
      <c r="E53" s="23"/>
      <c r="F53" s="91" t="e">
        <f t="shared" si="11"/>
        <v>#DIV/0!</v>
      </c>
      <c r="G53" s="91" t="e">
        <f t="shared" si="11"/>
        <v>#DIV/0!</v>
      </c>
      <c r="H53" s="91" t="e">
        <f t="shared" si="11"/>
        <v>#DIV/0!</v>
      </c>
      <c r="I53" s="91" t="e">
        <f t="shared" si="11"/>
        <v>#DIV/0!</v>
      </c>
      <c r="J53" s="91" t="e">
        <f t="shared" si="11"/>
        <v>#DIV/0!</v>
      </c>
      <c r="K53" s="91" t="e">
        <f t="shared" si="11"/>
        <v>#DIV/0!</v>
      </c>
      <c r="L53" s="91" t="e">
        <f t="shared" si="11"/>
        <v>#DIV/0!</v>
      </c>
      <c r="M53" s="91" t="e">
        <f t="shared" si="11"/>
        <v>#DIV/0!</v>
      </c>
      <c r="N53" s="91" t="e">
        <f t="shared" si="11"/>
        <v>#DIV/0!</v>
      </c>
      <c r="O53" s="91" t="e">
        <f t="shared" si="11"/>
        <v>#DIV/0!</v>
      </c>
      <c r="P53" s="133" t="s">
        <v>156</v>
      </c>
      <c r="Q53" s="133"/>
      <c r="R53" s="27"/>
      <c r="S53" s="27"/>
      <c r="T53" s="27"/>
      <c r="U53" s="27"/>
      <c r="V53" s="27"/>
      <c r="W53" s="27"/>
      <c r="X53" s="27"/>
      <c r="Y53" s="27"/>
      <c r="Z53" s="27"/>
    </row>
    <row r="54" spans="1:26" x14ac:dyDescent="0.35">
      <c r="A54" s="51" t="s">
        <v>196</v>
      </c>
      <c r="B54" s="76"/>
      <c r="C54" s="90"/>
      <c r="D54" s="83"/>
      <c r="E54" s="23"/>
      <c r="F54" s="91" t="e">
        <f t="shared" si="11"/>
        <v>#DIV/0!</v>
      </c>
      <c r="G54" s="91" t="e">
        <f t="shared" si="11"/>
        <v>#DIV/0!</v>
      </c>
      <c r="H54" s="91" t="e">
        <f t="shared" si="11"/>
        <v>#DIV/0!</v>
      </c>
      <c r="I54" s="91" t="e">
        <f t="shared" si="11"/>
        <v>#DIV/0!</v>
      </c>
      <c r="J54" s="91" t="e">
        <f t="shared" si="11"/>
        <v>#DIV/0!</v>
      </c>
      <c r="K54" s="91" t="e">
        <f t="shared" si="11"/>
        <v>#DIV/0!</v>
      </c>
      <c r="L54" s="91" t="e">
        <f t="shared" si="11"/>
        <v>#DIV/0!</v>
      </c>
      <c r="M54" s="91" t="e">
        <f t="shared" si="11"/>
        <v>#DIV/0!</v>
      </c>
      <c r="N54" s="91" t="e">
        <f t="shared" si="11"/>
        <v>#DIV/0!</v>
      </c>
      <c r="O54" s="91" t="e">
        <f t="shared" si="11"/>
        <v>#DIV/0!</v>
      </c>
      <c r="P54" s="147" t="e">
        <f>SUM(F47:O54)</f>
        <v>#DIV/0!</v>
      </c>
      <c r="R54" s="27"/>
      <c r="S54" s="27"/>
      <c r="T54" s="27"/>
      <c r="U54" s="27"/>
      <c r="V54" s="27"/>
      <c r="W54" s="27"/>
      <c r="X54" s="27"/>
      <c r="Y54" s="27"/>
      <c r="Z54" s="27"/>
    </row>
    <row r="55" spans="1:26" ht="18" x14ac:dyDescent="0.4">
      <c r="A55" s="86"/>
      <c r="B55" s="21"/>
      <c r="C55" s="21"/>
      <c r="D55" s="21"/>
      <c r="E55" s="27"/>
      <c r="F55" s="21"/>
      <c r="G55" s="21"/>
      <c r="H55" s="21"/>
      <c r="I55" s="21"/>
      <c r="J55" s="21"/>
      <c r="K55" s="21"/>
      <c r="L55" s="21"/>
      <c r="M55" s="21"/>
      <c r="N55" s="21"/>
      <c r="O55" s="21"/>
      <c r="P55" s="21"/>
      <c r="Q55" s="288"/>
      <c r="R55" s="288"/>
      <c r="S55" s="288"/>
      <c r="T55" s="288"/>
      <c r="U55" s="288"/>
      <c r="V55" s="288"/>
      <c r="W55" s="288"/>
      <c r="X55" s="288"/>
      <c r="Y55" s="288"/>
      <c r="Z55" s="288"/>
    </row>
    <row r="56" spans="1:26" x14ac:dyDescent="0.35">
      <c r="A56" s="213" t="s">
        <v>157</v>
      </c>
      <c r="B56" s="89">
        <f>SUM(B47:B54)</f>
        <v>0</v>
      </c>
      <c r="C56" s="28"/>
      <c r="D56" s="28"/>
      <c r="E56" s="21"/>
      <c r="F56" s="281" t="s">
        <v>264</v>
      </c>
      <c r="G56" s="281"/>
      <c r="H56" s="281"/>
      <c r="I56" s="281"/>
      <c r="J56" s="281"/>
      <c r="K56" s="281"/>
      <c r="L56" s="281"/>
      <c r="M56" s="281"/>
      <c r="N56" s="281"/>
      <c r="O56" s="281"/>
      <c r="P56" s="109"/>
      <c r="Q56" s="281" t="s">
        <v>265</v>
      </c>
      <c r="R56" s="281"/>
      <c r="S56" s="281"/>
      <c r="T56" s="281"/>
      <c r="U56" s="281"/>
      <c r="V56" s="281"/>
      <c r="W56" s="281"/>
      <c r="X56" s="281"/>
      <c r="Y56" s="281"/>
      <c r="Z56" s="281"/>
    </row>
    <row r="57" spans="1:26" ht="27.75" customHeight="1" x14ac:dyDescent="0.35">
      <c r="A57" s="20"/>
      <c r="B57" s="21"/>
      <c r="C57" s="21"/>
      <c r="D57" s="21"/>
      <c r="E57" s="21"/>
      <c r="F57" s="25" t="s">
        <v>63</v>
      </c>
      <c r="G57" s="26" t="s">
        <v>62</v>
      </c>
      <c r="H57" s="26" t="s">
        <v>135</v>
      </c>
      <c r="I57" s="26" t="s">
        <v>136</v>
      </c>
      <c r="J57" s="26" t="s">
        <v>137</v>
      </c>
      <c r="K57" s="26" t="s">
        <v>58</v>
      </c>
      <c r="L57" s="26" t="s">
        <v>134</v>
      </c>
      <c r="M57" s="26" t="s">
        <v>138</v>
      </c>
      <c r="N57" s="26" t="s">
        <v>59</v>
      </c>
      <c r="O57" s="26" t="s">
        <v>64</v>
      </c>
      <c r="P57" s="60"/>
      <c r="Q57" s="129" t="s">
        <v>63</v>
      </c>
      <c r="R57" s="26" t="s">
        <v>62</v>
      </c>
      <c r="S57" s="26" t="s">
        <v>135</v>
      </c>
      <c r="T57" s="26" t="s">
        <v>136</v>
      </c>
      <c r="U57" s="26" t="s">
        <v>137</v>
      </c>
      <c r="V57" s="26" t="s">
        <v>58</v>
      </c>
      <c r="W57" s="26" t="s">
        <v>134</v>
      </c>
      <c r="X57" s="26" t="s">
        <v>138</v>
      </c>
      <c r="Y57" s="26" t="s">
        <v>59</v>
      </c>
      <c r="Z57" s="238" t="s">
        <v>64</v>
      </c>
    </row>
    <row r="58" spans="1:26" x14ac:dyDescent="0.35">
      <c r="A58" s="291" t="s">
        <v>6</v>
      </c>
      <c r="B58" s="290"/>
      <c r="C58" s="27"/>
      <c r="D58" s="69" t="s">
        <v>81</v>
      </c>
      <c r="E58" s="27"/>
      <c r="F58" s="278" t="s">
        <v>252</v>
      </c>
      <c r="G58" s="279"/>
      <c r="H58" s="279"/>
      <c r="I58" s="279"/>
      <c r="J58" s="279"/>
      <c r="K58" s="279"/>
      <c r="L58" s="279"/>
      <c r="M58" s="279"/>
      <c r="N58" s="279"/>
      <c r="O58" s="280"/>
      <c r="P58" s="49"/>
      <c r="Q58" s="278" t="s">
        <v>253</v>
      </c>
      <c r="R58" s="279"/>
      <c r="S58" s="279"/>
      <c r="T58" s="279"/>
      <c r="U58" s="279"/>
      <c r="V58" s="279"/>
      <c r="W58" s="279"/>
      <c r="X58" s="279"/>
      <c r="Y58" s="279"/>
      <c r="Z58" s="279"/>
    </row>
    <row r="59" spans="1:26" x14ac:dyDescent="0.35">
      <c r="A59" s="117" t="s">
        <v>16</v>
      </c>
      <c r="B59" s="119">
        <v>2.9999999999999997E-4</v>
      </c>
      <c r="C59" s="27"/>
      <c r="D59" s="87">
        <f t="shared" ref="D59:D66" si="12">(1-EXP(-50*B59))/(1-EXP(-50))*0.1+(1-(1-EXP(-50*B59))/(1-EXP(-50)))*0.2</f>
        <v>0.19851119396030628</v>
      </c>
      <c r="E59" s="27"/>
      <c r="F59" s="91" t="e">
        <f t="shared" ref="F59:O59" si="13">MIN(F$45*NORMSDIST((1/SQRT(1-$D59))*NORMSINV($B59)+SQRT($D59/(1-$D59))*NORMSINV(0.999))*(1+0.047*((1-$B59)/$B59^0.44)),F$45)*F47*12.5</f>
        <v>#DIV/0!</v>
      </c>
      <c r="G59" s="91" t="e">
        <f t="shared" si="13"/>
        <v>#DIV/0!</v>
      </c>
      <c r="H59" s="91" t="e">
        <f t="shared" si="13"/>
        <v>#DIV/0!</v>
      </c>
      <c r="I59" s="91" t="e">
        <f t="shared" si="13"/>
        <v>#DIV/0!</v>
      </c>
      <c r="J59" s="91" t="e">
        <f t="shared" si="13"/>
        <v>#DIV/0!</v>
      </c>
      <c r="K59" s="91" t="e">
        <f t="shared" si="13"/>
        <v>#DIV/0!</v>
      </c>
      <c r="L59" s="91" t="e">
        <f t="shared" si="13"/>
        <v>#DIV/0!</v>
      </c>
      <c r="M59" s="91" t="e">
        <f t="shared" si="13"/>
        <v>#DIV/0!</v>
      </c>
      <c r="N59" s="91" t="e">
        <f t="shared" si="13"/>
        <v>#DIV/0!</v>
      </c>
      <c r="O59" s="91" t="e">
        <f t="shared" si="13"/>
        <v>#DIV/0!</v>
      </c>
      <c r="P59" s="61"/>
      <c r="Q59" s="130" t="e">
        <f t="shared" ref="Q59:Z66" si="14">$B59*F$45*F47*12.5</f>
        <v>#DIV/0!</v>
      </c>
      <c r="R59" s="91" t="e">
        <f t="shared" si="14"/>
        <v>#DIV/0!</v>
      </c>
      <c r="S59" s="91" t="e">
        <f t="shared" si="14"/>
        <v>#DIV/0!</v>
      </c>
      <c r="T59" s="91" t="e">
        <f t="shared" si="14"/>
        <v>#DIV/0!</v>
      </c>
      <c r="U59" s="91" t="e">
        <f t="shared" si="14"/>
        <v>#DIV/0!</v>
      </c>
      <c r="V59" s="91" t="e">
        <f t="shared" si="14"/>
        <v>#DIV/0!</v>
      </c>
      <c r="W59" s="91" t="e">
        <f t="shared" si="14"/>
        <v>#DIV/0!</v>
      </c>
      <c r="X59" s="91" t="e">
        <f t="shared" si="14"/>
        <v>#DIV/0!</v>
      </c>
      <c r="Y59" s="91" t="e">
        <f t="shared" si="14"/>
        <v>#DIV/0!</v>
      </c>
      <c r="Z59" s="130" t="e">
        <f t="shared" si="14"/>
        <v>#DIV/0!</v>
      </c>
    </row>
    <row r="60" spans="1:26" x14ac:dyDescent="0.35">
      <c r="A60" s="117" t="s">
        <v>17</v>
      </c>
      <c r="B60" s="119">
        <v>6.4999999999999997E-4</v>
      </c>
      <c r="C60" s="27"/>
      <c r="D60" s="87">
        <f t="shared" si="12"/>
        <v>0.19680224498313062</v>
      </c>
      <c r="E60" s="27"/>
      <c r="F60" s="91" t="e">
        <f t="shared" ref="F60:O60" si="15">MIN(F$45*NORMSDIST((1/SQRT(1-$D60))*NORMSINV($B60)+SQRT($D60/(1-$D60))*NORMSINV(0.999))*(1+0.047*((1-$B60)/$B60^0.44)),F$45)*F48*12.5</f>
        <v>#DIV/0!</v>
      </c>
      <c r="G60" s="91" t="e">
        <f t="shared" si="15"/>
        <v>#DIV/0!</v>
      </c>
      <c r="H60" s="91" t="e">
        <f t="shared" si="15"/>
        <v>#DIV/0!</v>
      </c>
      <c r="I60" s="91" t="e">
        <f t="shared" si="15"/>
        <v>#DIV/0!</v>
      </c>
      <c r="J60" s="91" t="e">
        <f t="shared" si="15"/>
        <v>#DIV/0!</v>
      </c>
      <c r="K60" s="91" t="e">
        <f t="shared" si="15"/>
        <v>#DIV/0!</v>
      </c>
      <c r="L60" s="91" t="e">
        <f t="shared" si="15"/>
        <v>#DIV/0!</v>
      </c>
      <c r="M60" s="91" t="e">
        <f t="shared" si="15"/>
        <v>#DIV/0!</v>
      </c>
      <c r="N60" s="91" t="e">
        <f t="shared" si="15"/>
        <v>#DIV/0!</v>
      </c>
      <c r="O60" s="91" t="e">
        <f t="shared" si="15"/>
        <v>#DIV/0!</v>
      </c>
      <c r="P60" s="61"/>
      <c r="Q60" s="130" t="e">
        <f t="shared" si="14"/>
        <v>#DIV/0!</v>
      </c>
      <c r="R60" s="91" t="e">
        <f t="shared" si="14"/>
        <v>#DIV/0!</v>
      </c>
      <c r="S60" s="91" t="e">
        <f t="shared" si="14"/>
        <v>#DIV/0!</v>
      </c>
      <c r="T60" s="91" t="e">
        <f t="shared" si="14"/>
        <v>#DIV/0!</v>
      </c>
      <c r="U60" s="91" t="e">
        <f t="shared" si="14"/>
        <v>#DIV/0!</v>
      </c>
      <c r="V60" s="91" t="e">
        <f t="shared" si="14"/>
        <v>#DIV/0!</v>
      </c>
      <c r="W60" s="91" t="e">
        <f t="shared" si="14"/>
        <v>#DIV/0!</v>
      </c>
      <c r="X60" s="91" t="e">
        <f t="shared" si="14"/>
        <v>#DIV/0!</v>
      </c>
      <c r="Y60" s="91" t="e">
        <f t="shared" si="14"/>
        <v>#DIV/0!</v>
      </c>
      <c r="Z60" s="130" t="e">
        <f t="shared" si="14"/>
        <v>#DIV/0!</v>
      </c>
    </row>
    <row r="61" spans="1:26" x14ac:dyDescent="0.35">
      <c r="A61" s="117" t="s">
        <v>18</v>
      </c>
      <c r="B61" s="119">
        <v>1.5E-3</v>
      </c>
      <c r="C61" s="27"/>
      <c r="D61" s="87">
        <f t="shared" si="12"/>
        <v>0.19277434863285528</v>
      </c>
      <c r="E61" s="27"/>
      <c r="F61" s="91" t="e">
        <f t="shared" ref="F61:O61" si="16">MIN(F$45*NORMSDIST((1/SQRT(1-$D61))*NORMSINV($B61)+SQRT($D61/(1-$D61))*NORMSINV(0.999))*(1+0.047*((1-$B61)/$B61^0.44)),F$45)*F49*12.5</f>
        <v>#DIV/0!</v>
      </c>
      <c r="G61" s="91" t="e">
        <f t="shared" si="16"/>
        <v>#DIV/0!</v>
      </c>
      <c r="H61" s="91" t="e">
        <f t="shared" si="16"/>
        <v>#DIV/0!</v>
      </c>
      <c r="I61" s="91" t="e">
        <f t="shared" si="16"/>
        <v>#DIV/0!</v>
      </c>
      <c r="J61" s="91" t="e">
        <f t="shared" si="16"/>
        <v>#DIV/0!</v>
      </c>
      <c r="K61" s="91" t="e">
        <f t="shared" si="16"/>
        <v>#DIV/0!</v>
      </c>
      <c r="L61" s="91" t="e">
        <f t="shared" si="16"/>
        <v>#DIV/0!</v>
      </c>
      <c r="M61" s="91" t="e">
        <f t="shared" si="16"/>
        <v>#DIV/0!</v>
      </c>
      <c r="N61" s="91" t="e">
        <f t="shared" si="16"/>
        <v>#DIV/0!</v>
      </c>
      <c r="O61" s="91" t="e">
        <f t="shared" si="16"/>
        <v>#DIV/0!</v>
      </c>
      <c r="P61" s="61"/>
      <c r="Q61" s="130" t="e">
        <f t="shared" si="14"/>
        <v>#DIV/0!</v>
      </c>
      <c r="R61" s="91" t="e">
        <f t="shared" si="14"/>
        <v>#DIV/0!</v>
      </c>
      <c r="S61" s="91" t="e">
        <f t="shared" si="14"/>
        <v>#DIV/0!</v>
      </c>
      <c r="T61" s="91" t="e">
        <f t="shared" si="14"/>
        <v>#DIV/0!</v>
      </c>
      <c r="U61" s="91" t="e">
        <f t="shared" si="14"/>
        <v>#DIV/0!</v>
      </c>
      <c r="V61" s="91" t="e">
        <f t="shared" si="14"/>
        <v>#DIV/0!</v>
      </c>
      <c r="W61" s="91" t="e">
        <f t="shared" si="14"/>
        <v>#DIV/0!</v>
      </c>
      <c r="X61" s="91" t="e">
        <f t="shared" si="14"/>
        <v>#DIV/0!</v>
      </c>
      <c r="Y61" s="91" t="e">
        <f t="shared" si="14"/>
        <v>#DIV/0!</v>
      </c>
      <c r="Z61" s="130" t="e">
        <f t="shared" si="14"/>
        <v>#DIV/0!</v>
      </c>
    </row>
    <row r="62" spans="1:26" x14ac:dyDescent="0.35">
      <c r="A62" s="117" t="s">
        <v>19</v>
      </c>
      <c r="B62" s="119">
        <v>5.0000000000000001E-3</v>
      </c>
      <c r="C62" s="27"/>
      <c r="D62" s="87">
        <f t="shared" si="12"/>
        <v>0.1778800783071405</v>
      </c>
      <c r="E62" s="27"/>
      <c r="F62" s="91" t="e">
        <f t="shared" ref="F62:O62" si="17">MIN(F$45*NORMSDIST((1/SQRT(1-$D62))*NORMSINV($B62)+SQRT($D62/(1-$D62))*NORMSINV(0.999))*(1+0.047*((1-$B62)/$B62^0.44)),F$45)*F50*12.5</f>
        <v>#DIV/0!</v>
      </c>
      <c r="G62" s="91" t="e">
        <f t="shared" si="17"/>
        <v>#DIV/0!</v>
      </c>
      <c r="H62" s="91" t="e">
        <f t="shared" si="17"/>
        <v>#DIV/0!</v>
      </c>
      <c r="I62" s="91" t="e">
        <f t="shared" si="17"/>
        <v>#DIV/0!</v>
      </c>
      <c r="J62" s="91" t="e">
        <f t="shared" si="17"/>
        <v>#DIV/0!</v>
      </c>
      <c r="K62" s="91" t="e">
        <f t="shared" si="17"/>
        <v>#DIV/0!</v>
      </c>
      <c r="L62" s="91" t="e">
        <f t="shared" si="17"/>
        <v>#DIV/0!</v>
      </c>
      <c r="M62" s="91" t="e">
        <f t="shared" si="17"/>
        <v>#DIV/0!</v>
      </c>
      <c r="N62" s="91" t="e">
        <f t="shared" si="17"/>
        <v>#DIV/0!</v>
      </c>
      <c r="O62" s="91" t="e">
        <f t="shared" si="17"/>
        <v>#DIV/0!</v>
      </c>
      <c r="P62" s="61"/>
      <c r="Q62" s="130" t="e">
        <f t="shared" si="14"/>
        <v>#DIV/0!</v>
      </c>
      <c r="R62" s="91" t="e">
        <f t="shared" si="14"/>
        <v>#DIV/0!</v>
      </c>
      <c r="S62" s="91" t="e">
        <f t="shared" si="14"/>
        <v>#DIV/0!</v>
      </c>
      <c r="T62" s="91" t="e">
        <f t="shared" si="14"/>
        <v>#DIV/0!</v>
      </c>
      <c r="U62" s="91" t="e">
        <f t="shared" si="14"/>
        <v>#DIV/0!</v>
      </c>
      <c r="V62" s="91" t="e">
        <f t="shared" si="14"/>
        <v>#DIV/0!</v>
      </c>
      <c r="W62" s="91" t="e">
        <f t="shared" si="14"/>
        <v>#DIV/0!</v>
      </c>
      <c r="X62" s="91" t="e">
        <f t="shared" si="14"/>
        <v>#DIV/0!</v>
      </c>
      <c r="Y62" s="91" t="e">
        <f t="shared" si="14"/>
        <v>#DIV/0!</v>
      </c>
      <c r="Z62" s="130" t="e">
        <f t="shared" si="14"/>
        <v>#DIV/0!</v>
      </c>
    </row>
    <row r="63" spans="1:26" x14ac:dyDescent="0.35">
      <c r="A63" s="117" t="s">
        <v>20</v>
      </c>
      <c r="B63" s="119">
        <v>1.4E-2</v>
      </c>
      <c r="C63" s="27"/>
      <c r="D63" s="87">
        <f t="shared" si="12"/>
        <v>0.14965853037914095</v>
      </c>
      <c r="E63" s="27"/>
      <c r="F63" s="91" t="e">
        <f t="shared" ref="F63:O63" si="18">MIN(F$45*NORMSDIST((1/SQRT(1-$D63))*NORMSINV($B63)+SQRT($D63/(1-$D63))*NORMSINV(0.999))*(1+0.047*((1-$B63)/$B63^0.44)),F$45)*F51*12.5</f>
        <v>#DIV/0!</v>
      </c>
      <c r="G63" s="91" t="e">
        <f t="shared" si="18"/>
        <v>#DIV/0!</v>
      </c>
      <c r="H63" s="91" t="e">
        <f t="shared" si="18"/>
        <v>#DIV/0!</v>
      </c>
      <c r="I63" s="91" t="e">
        <f t="shared" si="18"/>
        <v>#DIV/0!</v>
      </c>
      <c r="J63" s="91" t="e">
        <f t="shared" si="18"/>
        <v>#DIV/0!</v>
      </c>
      <c r="K63" s="91" t="e">
        <f t="shared" si="18"/>
        <v>#DIV/0!</v>
      </c>
      <c r="L63" s="91" t="e">
        <f t="shared" si="18"/>
        <v>#DIV/0!</v>
      </c>
      <c r="M63" s="91" t="e">
        <f t="shared" si="18"/>
        <v>#DIV/0!</v>
      </c>
      <c r="N63" s="91" t="e">
        <f t="shared" si="18"/>
        <v>#DIV/0!</v>
      </c>
      <c r="O63" s="91" t="e">
        <f t="shared" si="18"/>
        <v>#DIV/0!</v>
      </c>
      <c r="P63" s="61"/>
      <c r="Q63" s="130" t="e">
        <f t="shared" si="14"/>
        <v>#DIV/0!</v>
      </c>
      <c r="R63" s="91" t="e">
        <f t="shared" si="14"/>
        <v>#DIV/0!</v>
      </c>
      <c r="S63" s="91" t="e">
        <f t="shared" si="14"/>
        <v>#DIV/0!</v>
      </c>
      <c r="T63" s="91" t="e">
        <f t="shared" si="14"/>
        <v>#DIV/0!</v>
      </c>
      <c r="U63" s="91" t="e">
        <f t="shared" si="14"/>
        <v>#DIV/0!</v>
      </c>
      <c r="V63" s="91" t="e">
        <f t="shared" si="14"/>
        <v>#DIV/0!</v>
      </c>
      <c r="W63" s="91" t="e">
        <f t="shared" si="14"/>
        <v>#DIV/0!</v>
      </c>
      <c r="X63" s="91" t="e">
        <f t="shared" si="14"/>
        <v>#DIV/0!</v>
      </c>
      <c r="Y63" s="91" t="e">
        <f t="shared" si="14"/>
        <v>#DIV/0!</v>
      </c>
      <c r="Z63" s="130" t="e">
        <f t="shared" si="14"/>
        <v>#DIV/0!</v>
      </c>
    </row>
    <row r="64" spans="1:26" x14ac:dyDescent="0.35">
      <c r="A64" s="117" t="s">
        <v>21</v>
      </c>
      <c r="B64" s="118">
        <v>0.06</v>
      </c>
      <c r="C64" s="27"/>
      <c r="D64" s="87">
        <f t="shared" si="12"/>
        <v>0.10497870683678641</v>
      </c>
      <c r="E64" s="27"/>
      <c r="F64" s="91" t="e">
        <f t="shared" ref="F64:O64" si="19">MIN(F$45*NORMSDIST((1/SQRT(1-$D64))*NORMSINV($B64)+SQRT($D64/(1-$D64))*NORMSINV(0.999))*(1+0.047*((1-$B64)/$B64^0.44)),F$45)*F52*12.5</f>
        <v>#DIV/0!</v>
      </c>
      <c r="G64" s="91" t="e">
        <f t="shared" si="19"/>
        <v>#DIV/0!</v>
      </c>
      <c r="H64" s="91" t="e">
        <f t="shared" si="19"/>
        <v>#DIV/0!</v>
      </c>
      <c r="I64" s="91" t="e">
        <f t="shared" si="19"/>
        <v>#DIV/0!</v>
      </c>
      <c r="J64" s="91" t="e">
        <f t="shared" si="19"/>
        <v>#DIV/0!</v>
      </c>
      <c r="K64" s="91" t="e">
        <f t="shared" si="19"/>
        <v>#DIV/0!</v>
      </c>
      <c r="L64" s="91" t="e">
        <f t="shared" si="19"/>
        <v>#DIV/0!</v>
      </c>
      <c r="M64" s="91" t="e">
        <f t="shared" si="19"/>
        <v>#DIV/0!</v>
      </c>
      <c r="N64" s="91" t="e">
        <f t="shared" si="19"/>
        <v>#DIV/0!</v>
      </c>
      <c r="O64" s="91" t="e">
        <f t="shared" si="19"/>
        <v>#DIV/0!</v>
      </c>
      <c r="P64" s="61"/>
      <c r="Q64" s="130" t="e">
        <f t="shared" si="14"/>
        <v>#DIV/0!</v>
      </c>
      <c r="R64" s="91" t="e">
        <f t="shared" si="14"/>
        <v>#DIV/0!</v>
      </c>
      <c r="S64" s="91" t="e">
        <f t="shared" si="14"/>
        <v>#DIV/0!</v>
      </c>
      <c r="T64" s="91" t="e">
        <f t="shared" si="14"/>
        <v>#DIV/0!</v>
      </c>
      <c r="U64" s="91" t="e">
        <f t="shared" si="14"/>
        <v>#DIV/0!</v>
      </c>
      <c r="V64" s="91" t="e">
        <f t="shared" si="14"/>
        <v>#DIV/0!</v>
      </c>
      <c r="W64" s="91" t="e">
        <f t="shared" si="14"/>
        <v>#DIV/0!</v>
      </c>
      <c r="X64" s="91" t="e">
        <f t="shared" si="14"/>
        <v>#DIV/0!</v>
      </c>
      <c r="Y64" s="91" t="e">
        <f t="shared" si="14"/>
        <v>#DIV/0!</v>
      </c>
      <c r="Z64" s="130" t="e">
        <f t="shared" si="14"/>
        <v>#DIV/0!</v>
      </c>
    </row>
    <row r="65" spans="1:26" x14ac:dyDescent="0.35">
      <c r="A65" s="117" t="s">
        <v>22</v>
      </c>
      <c r="B65" s="118">
        <v>0.15</v>
      </c>
      <c r="C65" s="27"/>
      <c r="D65" s="87">
        <f t="shared" si="12"/>
        <v>0.10005530843701478</v>
      </c>
      <c r="E65" s="27"/>
      <c r="F65" s="91" t="e">
        <f t="shared" ref="F65:O65" si="20">MIN(F$45*NORMSDIST((1/SQRT(1-$D65))*NORMSINV($B65)+SQRT($D65/(1-$D65))*NORMSINV(0.999))*(1+0.047*((1-$B65)/$B65^0.44)),F$45)*F53*12.5</f>
        <v>#DIV/0!</v>
      </c>
      <c r="G65" s="91" t="e">
        <f t="shared" si="20"/>
        <v>#DIV/0!</v>
      </c>
      <c r="H65" s="91" t="e">
        <f t="shared" si="20"/>
        <v>#DIV/0!</v>
      </c>
      <c r="I65" s="91" t="e">
        <f t="shared" si="20"/>
        <v>#DIV/0!</v>
      </c>
      <c r="J65" s="91" t="e">
        <f t="shared" si="20"/>
        <v>#DIV/0!</v>
      </c>
      <c r="K65" s="91" t="e">
        <f t="shared" si="20"/>
        <v>#DIV/0!</v>
      </c>
      <c r="L65" s="91" t="e">
        <f t="shared" si="20"/>
        <v>#DIV/0!</v>
      </c>
      <c r="M65" s="91" t="e">
        <f t="shared" si="20"/>
        <v>#DIV/0!</v>
      </c>
      <c r="N65" s="91" t="e">
        <f t="shared" si="20"/>
        <v>#DIV/0!</v>
      </c>
      <c r="O65" s="91" t="e">
        <f t="shared" si="20"/>
        <v>#DIV/0!</v>
      </c>
      <c r="P65" s="61"/>
      <c r="Q65" s="130" t="e">
        <f t="shared" si="14"/>
        <v>#DIV/0!</v>
      </c>
      <c r="R65" s="91" t="e">
        <f t="shared" si="14"/>
        <v>#DIV/0!</v>
      </c>
      <c r="S65" s="91" t="e">
        <f t="shared" si="14"/>
        <v>#DIV/0!</v>
      </c>
      <c r="T65" s="91" t="e">
        <f t="shared" si="14"/>
        <v>#DIV/0!</v>
      </c>
      <c r="U65" s="91" t="e">
        <f t="shared" si="14"/>
        <v>#DIV/0!</v>
      </c>
      <c r="V65" s="91" t="e">
        <f t="shared" si="14"/>
        <v>#DIV/0!</v>
      </c>
      <c r="W65" s="91" t="e">
        <f t="shared" si="14"/>
        <v>#DIV/0!</v>
      </c>
      <c r="X65" s="91" t="e">
        <f t="shared" si="14"/>
        <v>#DIV/0!</v>
      </c>
      <c r="Y65" s="91" t="e">
        <f t="shared" si="14"/>
        <v>#DIV/0!</v>
      </c>
      <c r="Z65" s="130" t="e">
        <f t="shared" si="14"/>
        <v>#DIV/0!</v>
      </c>
    </row>
    <row r="66" spans="1:26" x14ac:dyDescent="0.35">
      <c r="A66" s="117" t="s">
        <v>7</v>
      </c>
      <c r="B66" s="120">
        <v>0.99999999989999999</v>
      </c>
      <c r="C66" s="27"/>
      <c r="D66" s="87">
        <f t="shared" si="12"/>
        <v>0.1</v>
      </c>
      <c r="E66" s="27"/>
      <c r="F66" s="91" t="e">
        <f t="shared" ref="F66:O66" si="21">MIN(F$45*NORMSDIST((1/SQRT(1-$D66))*NORMSINV($B66)+SQRT($D66/(1-$D66))*NORMSINV(0.999))*(1+0.047*((1-$B66)/$B66^0.44)),F$45)*F54*12.5</f>
        <v>#DIV/0!</v>
      </c>
      <c r="G66" s="91" t="e">
        <f t="shared" si="21"/>
        <v>#DIV/0!</v>
      </c>
      <c r="H66" s="91" t="e">
        <f t="shared" si="21"/>
        <v>#DIV/0!</v>
      </c>
      <c r="I66" s="91" t="e">
        <f t="shared" si="21"/>
        <v>#DIV/0!</v>
      </c>
      <c r="J66" s="91" t="e">
        <f t="shared" si="21"/>
        <v>#DIV/0!</v>
      </c>
      <c r="K66" s="91" t="e">
        <f t="shared" si="21"/>
        <v>#DIV/0!</v>
      </c>
      <c r="L66" s="91" t="e">
        <f t="shared" si="21"/>
        <v>#DIV/0!</v>
      </c>
      <c r="M66" s="91" t="e">
        <f t="shared" si="21"/>
        <v>#DIV/0!</v>
      </c>
      <c r="N66" s="91" t="e">
        <f t="shared" si="21"/>
        <v>#DIV/0!</v>
      </c>
      <c r="O66" s="91" t="e">
        <f t="shared" si="21"/>
        <v>#DIV/0!</v>
      </c>
      <c r="P66" s="61"/>
      <c r="Q66" s="130" t="e">
        <f t="shared" si="14"/>
        <v>#DIV/0!</v>
      </c>
      <c r="R66" s="91" t="e">
        <f t="shared" si="14"/>
        <v>#DIV/0!</v>
      </c>
      <c r="S66" s="91" t="e">
        <f t="shared" si="14"/>
        <v>#DIV/0!</v>
      </c>
      <c r="T66" s="91" t="e">
        <f t="shared" si="14"/>
        <v>#DIV/0!</v>
      </c>
      <c r="U66" s="91" t="e">
        <f t="shared" si="14"/>
        <v>#DIV/0!</v>
      </c>
      <c r="V66" s="91" t="e">
        <f t="shared" si="14"/>
        <v>#DIV/0!</v>
      </c>
      <c r="W66" s="91" t="e">
        <f t="shared" si="14"/>
        <v>#DIV/0!</v>
      </c>
      <c r="X66" s="91" t="e">
        <f t="shared" si="14"/>
        <v>#DIV/0!</v>
      </c>
      <c r="Y66" s="91" t="e">
        <f t="shared" si="14"/>
        <v>#DIV/0!</v>
      </c>
      <c r="Z66" s="130" t="e">
        <f t="shared" si="14"/>
        <v>#DIV/0!</v>
      </c>
    </row>
    <row r="67" spans="1:26" x14ac:dyDescent="0.35">
      <c r="A67" s="20"/>
      <c r="B67" s="21"/>
      <c r="C67" s="21"/>
      <c r="D67" s="21"/>
      <c r="E67" s="21"/>
      <c r="F67" s="21"/>
      <c r="G67" s="21"/>
      <c r="H67" s="21"/>
      <c r="I67" s="21"/>
      <c r="J67" s="21"/>
      <c r="K67" s="21"/>
      <c r="L67" s="21"/>
      <c r="M67" s="21"/>
      <c r="N67" s="21"/>
      <c r="O67" s="21"/>
      <c r="P67" s="21"/>
      <c r="Q67" s="21"/>
      <c r="R67" s="27"/>
      <c r="S67" s="27"/>
      <c r="T67" s="27"/>
      <c r="U67" s="27"/>
      <c r="V67" s="27"/>
      <c r="W67" s="27"/>
      <c r="X67" s="27"/>
      <c r="Y67" s="27"/>
      <c r="Z67" s="27"/>
    </row>
    <row r="68" spans="1:26" x14ac:dyDescent="0.35">
      <c r="A68" s="34" t="s">
        <v>266</v>
      </c>
      <c r="B68" s="92" t="e">
        <f>SUM(Q59:Z66)</f>
        <v>#DIV/0!</v>
      </c>
      <c r="C68" s="29"/>
      <c r="D68" s="29"/>
      <c r="E68" s="21"/>
      <c r="F68" s="21"/>
      <c r="G68" s="31"/>
      <c r="H68" s="21"/>
      <c r="I68" s="21"/>
      <c r="J68" s="21"/>
      <c r="K68" s="21"/>
      <c r="L68" s="21"/>
      <c r="M68" s="21"/>
      <c r="N68" s="21"/>
      <c r="O68" s="21"/>
      <c r="P68" s="21"/>
      <c r="Q68" s="21"/>
      <c r="R68" s="27"/>
      <c r="S68" s="27"/>
      <c r="T68" s="27"/>
      <c r="U68" s="27"/>
      <c r="V68" s="27"/>
      <c r="W68" s="27"/>
      <c r="X68" s="27"/>
      <c r="Y68" s="27"/>
      <c r="Z68" s="27"/>
    </row>
    <row r="69" spans="1:26" x14ac:dyDescent="0.35">
      <c r="A69" s="100" t="s">
        <v>267</v>
      </c>
      <c r="B69" s="101" t="e">
        <f>SUM(F59:O66)</f>
        <v>#DIV/0!</v>
      </c>
      <c r="C69" s="29"/>
      <c r="D69" s="29"/>
      <c r="E69" s="21"/>
      <c r="F69" s="21"/>
      <c r="G69" s="31"/>
      <c r="H69" s="21"/>
      <c r="I69" s="21"/>
      <c r="J69" s="21"/>
      <c r="K69" s="21"/>
      <c r="L69" s="21"/>
      <c r="M69" s="21"/>
      <c r="N69" s="21"/>
      <c r="O69" s="21"/>
      <c r="P69" s="21"/>
      <c r="Q69" s="21"/>
      <c r="R69" s="27"/>
      <c r="S69" s="27"/>
      <c r="T69" s="27"/>
      <c r="U69" s="27"/>
      <c r="V69" s="27"/>
      <c r="W69" s="27"/>
      <c r="X69" s="27"/>
      <c r="Y69" s="27"/>
      <c r="Z69" s="27"/>
    </row>
    <row r="70" spans="1:26" x14ac:dyDescent="0.35">
      <c r="A70" s="100"/>
      <c r="B70" s="101"/>
      <c r="C70" s="29"/>
      <c r="D70" s="29"/>
      <c r="E70" s="21"/>
      <c r="F70" s="21"/>
      <c r="G70" s="31"/>
      <c r="H70" s="21"/>
      <c r="I70" s="21"/>
      <c r="J70" s="21"/>
      <c r="K70" s="21"/>
      <c r="L70" s="21"/>
      <c r="M70" s="21"/>
      <c r="N70" s="21"/>
      <c r="O70" s="21"/>
      <c r="P70" s="21"/>
      <c r="Q70" s="21"/>
      <c r="R70" s="27"/>
      <c r="S70" s="27"/>
      <c r="T70" s="27"/>
      <c r="U70" s="27"/>
      <c r="V70" s="27"/>
      <c r="W70" s="27"/>
      <c r="X70" s="27"/>
      <c r="Y70" s="27"/>
      <c r="Z70" s="27"/>
    </row>
    <row r="71" spans="1:26" x14ac:dyDescent="0.35">
      <c r="A71" s="100" t="s">
        <v>131</v>
      </c>
      <c r="B71" s="101" t="e">
        <f>B69+B37</f>
        <v>#DIV/0!</v>
      </c>
      <c r="C71" s="29"/>
      <c r="D71" s="29"/>
      <c r="E71" s="21"/>
      <c r="F71" s="21"/>
      <c r="G71" s="31"/>
      <c r="H71" s="21"/>
      <c r="I71" s="21"/>
      <c r="J71" s="21"/>
      <c r="K71" s="21"/>
      <c r="L71" s="21"/>
      <c r="M71" s="21"/>
      <c r="N71" s="21"/>
      <c r="O71" s="21"/>
      <c r="P71" s="21"/>
      <c r="Q71" s="21"/>
      <c r="R71" s="27"/>
      <c r="S71" s="27"/>
      <c r="T71" s="27"/>
      <c r="U71" s="27"/>
      <c r="V71" s="27"/>
      <c r="W71" s="27"/>
      <c r="X71" s="27"/>
      <c r="Y71" s="27"/>
      <c r="Z71" s="27"/>
    </row>
    <row r="72" spans="1:26" x14ac:dyDescent="0.35">
      <c r="A72" s="34" t="s">
        <v>133</v>
      </c>
      <c r="B72" s="92" t="e">
        <f>B68+B33+B35</f>
        <v>#DIV/0!</v>
      </c>
      <c r="C72" s="29"/>
      <c r="D72" s="29"/>
      <c r="E72" s="21"/>
      <c r="F72" s="21"/>
      <c r="G72" s="31"/>
      <c r="H72" s="21"/>
      <c r="I72" s="21"/>
      <c r="J72" s="21"/>
      <c r="K72" s="21"/>
      <c r="L72" s="21"/>
      <c r="M72" s="21"/>
      <c r="N72" s="21"/>
      <c r="O72" s="21"/>
      <c r="P72" s="21"/>
      <c r="Q72" s="21"/>
      <c r="R72" s="27"/>
      <c r="S72" s="27"/>
      <c r="T72" s="27"/>
      <c r="U72" s="27"/>
      <c r="V72" s="27"/>
      <c r="W72" s="27"/>
      <c r="X72" s="27"/>
      <c r="Y72" s="27"/>
      <c r="Z72" s="27"/>
    </row>
    <row r="73" spans="1:26" x14ac:dyDescent="0.35">
      <c r="A73" s="112"/>
      <c r="B73" s="113"/>
      <c r="C73" s="73"/>
      <c r="D73" s="73"/>
      <c r="E73" s="32"/>
      <c r="F73" s="32"/>
      <c r="G73" s="33"/>
      <c r="H73" s="32"/>
      <c r="I73" s="32"/>
      <c r="J73" s="32"/>
      <c r="K73" s="32"/>
      <c r="L73" s="32"/>
      <c r="M73" s="32"/>
      <c r="N73" s="32"/>
      <c r="O73" s="32"/>
      <c r="P73" s="32"/>
      <c r="Q73" s="32"/>
      <c r="R73" s="103"/>
      <c r="S73" s="103"/>
      <c r="T73" s="103"/>
      <c r="U73" s="103"/>
      <c r="V73" s="103"/>
      <c r="W73" s="103"/>
      <c r="X73" s="103"/>
      <c r="Y73" s="103"/>
      <c r="Z73" s="103"/>
    </row>
  </sheetData>
  <mergeCells count="20">
    <mergeCell ref="D7:E8"/>
    <mergeCell ref="F22:O22"/>
    <mergeCell ref="F58:O58"/>
    <mergeCell ref="Q58:Z58"/>
    <mergeCell ref="F56:O56"/>
    <mergeCell ref="Q56:Z56"/>
    <mergeCell ref="Q22:Z22"/>
    <mergeCell ref="F41:O41"/>
    <mergeCell ref="F42:O42"/>
    <mergeCell ref="D43:E44"/>
    <mergeCell ref="A10:B10"/>
    <mergeCell ref="A22:B22"/>
    <mergeCell ref="A46:B46"/>
    <mergeCell ref="A58:B58"/>
    <mergeCell ref="F5:O5"/>
    <mergeCell ref="Q19:Z19"/>
    <mergeCell ref="F6:O6"/>
    <mergeCell ref="Q55:Z55"/>
    <mergeCell ref="Q20:Z20"/>
    <mergeCell ref="F20:O20"/>
  </mergeCells>
  <phoneticPr fontId="0" type="noConversion"/>
  <conditionalFormatting sqref="B11:B18 B47:B54">
    <cfRule type="cellIs" priority="1" stopIfTrue="1" operator="lessThan">
      <formula>0</formula>
    </cfRule>
  </conditionalFormatting>
  <dataValidations disablePrompts="1" xWindow="465" yWindow="169" count="2">
    <dataValidation type="decimal" operator="greaterThanOrEqual" allowBlank="1" showInputMessage="1" showErrorMessage="1" errorTitle="Data input error" error="Only values greater than or equal to zero can be entered in these cells." promptTitle="Data input" prompt="Enter value of greater than or equal to zero." sqref="B11:B18 B47:B54" xr:uid="{D94FABFB-45AA-4976-A8FF-84D40C12A2AE}">
      <formula1>0</formula1>
    </dataValidation>
    <dataValidation type="decimal" operator="greaterThanOrEqual" allowBlank="1" showInputMessage="1" showErrorMessage="1" errorTitle="Data input error" error="Values must be greater than or equal to zero" promptTitle="Data input" prompt="Amounts in each LGD band must be greater than or equal to zero" sqref="F8:O8 F44:O44" xr:uid="{A09BBD6B-F009-4123-AA73-6E48C2D6598F}">
      <formula1>0</formula1>
    </dataValidation>
  </dataValidations>
  <pageMargins left="0.5" right="0.5" top="0.5" bottom="0.5" header="0.5" footer="0.25"/>
  <pageSetup paperSize="9" scale="40" orientation="landscape" r:id="rId1"/>
  <headerFooter alignWithMargins="0">
    <oddFooter>Page &amp;P of &amp;N</oddFooter>
  </headerFooter>
  <rowBreaks count="1" manualBreakCount="1">
    <brk id="39"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606B9-36FB-4213-B6AA-08E1478B3978}">
  <dimension ref="A1:AB73"/>
  <sheetViews>
    <sheetView view="pageBreakPreview" zoomScale="75" zoomScaleNormal="75" zoomScaleSheetLayoutView="75" workbookViewId="0">
      <selection activeCell="C12" sqref="C12"/>
    </sheetView>
  </sheetViews>
  <sheetFormatPr defaultRowHeight="15.5" x14ac:dyDescent="0.35"/>
  <cols>
    <col min="1" max="1" width="49" customWidth="1"/>
    <col min="2" max="2" width="14.08203125" customWidth="1"/>
    <col min="3" max="3" width="4.08203125" style="53" customWidth="1"/>
    <col min="4" max="4" width="10.83203125" style="53" customWidth="1"/>
    <col min="5" max="5" width="4.08203125" customWidth="1"/>
    <col min="6" max="6" width="11" customWidth="1"/>
    <col min="7" max="7" width="11.25" bestFit="1" customWidth="1"/>
    <col min="8" max="8" width="10.58203125" customWidth="1"/>
    <col min="9" max="9" width="9.58203125" customWidth="1"/>
    <col min="10" max="10" width="9.75" customWidth="1"/>
    <col min="11" max="11" width="9.83203125" bestFit="1" customWidth="1"/>
    <col min="12" max="13" width="9.83203125" customWidth="1"/>
    <col min="14" max="15" width="9.83203125" bestFit="1" customWidth="1"/>
    <col min="16" max="16" width="13" bestFit="1" customWidth="1"/>
    <col min="17" max="17" width="8.58203125" style="27" bestFit="1" customWidth="1"/>
    <col min="18" max="18" width="11" style="53" customWidth="1"/>
    <col min="19" max="19" width="9.58203125" style="53" bestFit="1" customWidth="1"/>
    <col min="20" max="20" width="11" style="53" customWidth="1"/>
    <col min="21" max="21" width="11.58203125" style="53" customWidth="1"/>
    <col min="22" max="23" width="10.5" style="53" customWidth="1"/>
    <col min="24" max="24" width="10.75" style="53" customWidth="1"/>
    <col min="25" max="25" width="10.5" style="53" bestFit="1" customWidth="1"/>
    <col min="26" max="28" width="9.25" style="53" bestFit="1" customWidth="1"/>
    <col min="29" max="29" width="9.5" bestFit="1" customWidth="1"/>
    <col min="30" max="32" width="9.08203125" bestFit="1" customWidth="1"/>
  </cols>
  <sheetData>
    <row r="1" spans="1:27" ht="37.5" customHeight="1" x14ac:dyDescent="0.6">
      <c r="A1" s="36" t="s">
        <v>128</v>
      </c>
      <c r="B1" s="35"/>
      <c r="C1" s="35"/>
      <c r="D1" s="35"/>
      <c r="E1" s="35"/>
      <c r="F1" s="35"/>
      <c r="G1" s="35"/>
      <c r="H1" s="35"/>
      <c r="I1" s="35"/>
      <c r="J1" s="35"/>
      <c r="K1" s="35"/>
      <c r="L1" s="35"/>
      <c r="M1" s="35"/>
      <c r="N1" s="35"/>
      <c r="O1" s="35"/>
      <c r="P1" s="35"/>
      <c r="Q1" s="21"/>
    </row>
    <row r="2" spans="1:27" x14ac:dyDescent="0.35">
      <c r="A2" s="17" t="s">
        <v>145</v>
      </c>
      <c r="B2" s="18"/>
      <c r="C2" s="18"/>
      <c r="D2" s="18"/>
      <c r="E2" s="45"/>
      <c r="F2" s="19"/>
      <c r="G2" s="18"/>
      <c r="H2" s="18"/>
      <c r="I2" s="18"/>
      <c r="J2" s="18"/>
      <c r="K2" s="18"/>
      <c r="L2" s="18"/>
      <c r="M2" s="18"/>
      <c r="N2" s="18"/>
      <c r="O2" s="18"/>
      <c r="P2" s="18"/>
      <c r="Q2" s="18"/>
      <c r="R2" s="19"/>
      <c r="S2" s="19"/>
      <c r="T2" s="19"/>
      <c r="U2" s="19"/>
      <c r="V2" s="19"/>
      <c r="W2" s="19"/>
      <c r="X2" s="19"/>
      <c r="Y2" s="19"/>
      <c r="Z2" s="19"/>
      <c r="AA2" s="131"/>
    </row>
    <row r="3" spans="1:27" x14ac:dyDescent="0.35">
      <c r="A3" s="64"/>
      <c r="B3" s="21"/>
      <c r="C3" s="21"/>
      <c r="D3" s="21"/>
      <c r="E3" s="23"/>
      <c r="F3" s="27"/>
      <c r="G3" s="21"/>
      <c r="H3" s="21"/>
      <c r="I3" s="21"/>
      <c r="J3" s="21"/>
      <c r="K3" s="21"/>
      <c r="L3" s="21"/>
      <c r="M3" s="21"/>
      <c r="N3" s="21"/>
      <c r="O3" s="21"/>
      <c r="P3" s="21"/>
      <c r="Q3" s="21"/>
      <c r="R3" s="27"/>
      <c r="S3" s="27"/>
      <c r="T3" s="27"/>
      <c r="U3" s="27"/>
      <c r="V3" s="27"/>
      <c r="W3" s="27"/>
      <c r="X3" s="27"/>
      <c r="Y3" s="27"/>
      <c r="Z3" s="27"/>
      <c r="AA3" s="42"/>
    </row>
    <row r="4" spans="1:27" x14ac:dyDescent="0.35">
      <c r="A4" s="127" t="s">
        <v>83</v>
      </c>
      <c r="B4" s="91">
        <f>Data!E15</f>
        <v>0</v>
      </c>
      <c r="C4" s="21"/>
      <c r="D4" s="21"/>
      <c r="E4" s="23"/>
      <c r="F4" s="27"/>
      <c r="G4" s="21"/>
      <c r="H4" s="21"/>
      <c r="I4" s="21"/>
      <c r="J4" s="21"/>
      <c r="K4" s="21"/>
      <c r="L4" s="21"/>
      <c r="M4" s="21"/>
      <c r="N4" s="21"/>
      <c r="O4" s="21"/>
      <c r="P4" s="21"/>
      <c r="Q4" s="21"/>
      <c r="R4" s="27"/>
      <c r="S4" s="27"/>
      <c r="T4" s="27"/>
      <c r="U4" s="27"/>
      <c r="V4" s="27"/>
      <c r="W4" s="27"/>
      <c r="X4" s="27"/>
      <c r="Y4" s="27"/>
      <c r="Z4" s="27"/>
      <c r="AA4" s="42"/>
    </row>
    <row r="5" spans="1:27" ht="18" x14ac:dyDescent="0.4">
      <c r="A5" s="127" t="s">
        <v>152</v>
      </c>
      <c r="B5" s="91">
        <f>Data!G15</f>
        <v>0</v>
      </c>
      <c r="C5" s="21"/>
      <c r="D5" s="21"/>
      <c r="E5" s="21"/>
      <c r="F5" s="281" t="s">
        <v>98</v>
      </c>
      <c r="G5" s="281"/>
      <c r="H5" s="281"/>
      <c r="I5" s="281"/>
      <c r="J5" s="281"/>
      <c r="K5" s="281"/>
      <c r="L5" s="281"/>
      <c r="M5" s="281"/>
      <c r="N5" s="281"/>
      <c r="O5" s="281"/>
      <c r="P5" s="70"/>
      <c r="Q5" s="21"/>
      <c r="R5" s="27"/>
      <c r="S5" s="27"/>
      <c r="T5" s="27"/>
      <c r="U5" s="27"/>
      <c r="V5" s="27"/>
      <c r="W5" s="27"/>
      <c r="X5" s="27"/>
      <c r="Y5" s="27"/>
      <c r="Z5" s="27"/>
      <c r="AA5" s="42"/>
    </row>
    <row r="6" spans="1:27" x14ac:dyDescent="0.35">
      <c r="A6" s="127" t="s">
        <v>150</v>
      </c>
      <c r="B6" s="91">
        <f>B4+B5</f>
        <v>0</v>
      </c>
      <c r="C6" s="22"/>
      <c r="D6" s="22"/>
      <c r="E6" s="23"/>
      <c r="F6" s="278" t="s">
        <v>154</v>
      </c>
      <c r="G6" s="279"/>
      <c r="H6" s="279"/>
      <c r="I6" s="279"/>
      <c r="J6" s="279"/>
      <c r="K6" s="279"/>
      <c r="L6" s="279"/>
      <c r="M6" s="279"/>
      <c r="N6" s="279"/>
      <c r="O6" s="280"/>
      <c r="P6" s="109"/>
      <c r="Q6" s="21"/>
      <c r="R6" s="27"/>
      <c r="S6" s="27"/>
      <c r="T6" s="27"/>
      <c r="U6" s="27"/>
      <c r="V6" s="27"/>
      <c r="W6" s="27"/>
      <c r="X6" s="27"/>
      <c r="Y6" s="27"/>
      <c r="Z6" s="27"/>
      <c r="AA6" s="42"/>
    </row>
    <row r="7" spans="1:27" ht="32.25" customHeight="1" x14ac:dyDescent="0.35">
      <c r="A7" s="20"/>
      <c r="B7" s="22"/>
      <c r="C7" s="22"/>
      <c r="D7" s="284" t="s">
        <v>153</v>
      </c>
      <c r="E7" s="285"/>
      <c r="F7" s="93" t="s">
        <v>63</v>
      </c>
      <c r="G7" s="144" t="s">
        <v>62</v>
      </c>
      <c r="H7" s="144" t="s">
        <v>135</v>
      </c>
      <c r="I7" s="144" t="s">
        <v>136</v>
      </c>
      <c r="J7" s="144" t="s">
        <v>137</v>
      </c>
      <c r="K7" s="144" t="s">
        <v>58</v>
      </c>
      <c r="L7" s="144" t="s">
        <v>134</v>
      </c>
      <c r="M7" s="144" t="s">
        <v>138</v>
      </c>
      <c r="N7" s="144" t="s">
        <v>59</v>
      </c>
      <c r="O7" s="144" t="s">
        <v>64</v>
      </c>
      <c r="P7" s="57" t="s">
        <v>155</v>
      </c>
      <c r="Q7" s="47"/>
      <c r="R7" s="27"/>
      <c r="S7" s="27"/>
      <c r="T7" s="27"/>
      <c r="U7" s="27"/>
      <c r="V7" s="27"/>
      <c r="W7" s="27"/>
      <c r="X7" s="27"/>
      <c r="Y7" s="27"/>
      <c r="Z7" s="27"/>
      <c r="AA7" s="42"/>
    </row>
    <row r="8" spans="1:27" x14ac:dyDescent="0.35">
      <c r="A8" s="20"/>
      <c r="B8" s="22"/>
      <c r="C8" s="22"/>
      <c r="D8" s="286"/>
      <c r="E8" s="287"/>
      <c r="F8" s="146"/>
      <c r="G8" s="146"/>
      <c r="H8" s="146"/>
      <c r="I8" s="146"/>
      <c r="J8" s="146"/>
      <c r="K8" s="146"/>
      <c r="L8" s="146"/>
      <c r="M8" s="146"/>
      <c r="N8" s="146"/>
      <c r="O8" s="146"/>
      <c r="P8" s="147">
        <f>SUM(F8:O8)</f>
        <v>0</v>
      </c>
      <c r="R8" s="27"/>
      <c r="S8" s="27"/>
      <c r="T8" s="27"/>
      <c r="U8" s="27"/>
      <c r="V8" s="27"/>
      <c r="W8" s="27"/>
      <c r="X8" s="27"/>
      <c r="Y8" s="27"/>
      <c r="Z8" s="27"/>
      <c r="AA8" s="42"/>
    </row>
    <row r="9" spans="1:27" x14ac:dyDescent="0.35">
      <c r="A9" s="20"/>
      <c r="B9" s="22"/>
      <c r="C9" s="22"/>
      <c r="D9" s="74" t="s">
        <v>65</v>
      </c>
      <c r="E9" s="143"/>
      <c r="F9" s="72">
        <v>0.5</v>
      </c>
      <c r="G9" s="72">
        <v>0.45</v>
      </c>
      <c r="H9" s="72">
        <v>0.4</v>
      </c>
      <c r="I9" s="72">
        <v>0.4</v>
      </c>
      <c r="J9" s="72">
        <v>0.4</v>
      </c>
      <c r="K9" s="72">
        <v>0</v>
      </c>
      <c r="L9" s="72">
        <v>0</v>
      </c>
      <c r="M9" s="72">
        <v>0</v>
      </c>
      <c r="N9" s="72">
        <v>0</v>
      </c>
      <c r="O9" s="72">
        <v>0</v>
      </c>
      <c r="P9" s="22"/>
      <c r="Q9" s="48"/>
      <c r="R9" s="27"/>
      <c r="S9" s="27"/>
      <c r="T9" s="27"/>
      <c r="U9" s="27"/>
      <c r="V9" s="27"/>
      <c r="W9" s="27"/>
      <c r="X9" s="27"/>
      <c r="Y9" s="27"/>
      <c r="Z9" s="27"/>
      <c r="AA9" s="42"/>
    </row>
    <row r="10" spans="1:27" x14ac:dyDescent="0.35">
      <c r="A10" s="289" t="s">
        <v>161</v>
      </c>
      <c r="B10" s="294"/>
      <c r="C10" s="66"/>
      <c r="D10" s="66"/>
      <c r="E10" s="21"/>
      <c r="F10" s="27"/>
      <c r="G10" s="27"/>
      <c r="H10" s="27"/>
      <c r="I10" s="27"/>
      <c r="J10" s="27"/>
      <c r="K10" s="27"/>
      <c r="L10" s="27"/>
      <c r="M10" s="27"/>
      <c r="N10" s="27"/>
      <c r="O10" s="27"/>
      <c r="P10" s="21"/>
      <c r="Q10" s="21"/>
      <c r="R10" s="27"/>
      <c r="S10" s="27"/>
      <c r="T10" s="27"/>
      <c r="U10" s="27"/>
      <c r="V10" s="27"/>
      <c r="W10" s="27"/>
      <c r="X10" s="27"/>
      <c r="Y10" s="27"/>
      <c r="Z10" s="27"/>
      <c r="AA10" s="42"/>
    </row>
    <row r="11" spans="1:27" x14ac:dyDescent="0.35">
      <c r="A11" s="117" t="s">
        <v>205</v>
      </c>
      <c r="B11" s="76"/>
      <c r="C11" s="83"/>
      <c r="D11" s="83"/>
      <c r="E11" s="23"/>
      <c r="F11" s="91" t="e">
        <f t="shared" ref="F11:F18" si="0">($B11*F$8)/$B$6</f>
        <v>#DIV/0!</v>
      </c>
      <c r="G11" s="91" t="e">
        <f t="shared" ref="G11:O18" si="1">($B11*G$8)/$B$6</f>
        <v>#DIV/0!</v>
      </c>
      <c r="H11" s="91" t="e">
        <f t="shared" si="1"/>
        <v>#DIV/0!</v>
      </c>
      <c r="I11" s="91" t="e">
        <f t="shared" si="1"/>
        <v>#DIV/0!</v>
      </c>
      <c r="J11" s="91" t="e">
        <f t="shared" si="1"/>
        <v>#DIV/0!</v>
      </c>
      <c r="K11" s="91" t="e">
        <f t="shared" si="1"/>
        <v>#DIV/0!</v>
      </c>
      <c r="L11" s="91" t="e">
        <f t="shared" si="1"/>
        <v>#DIV/0!</v>
      </c>
      <c r="M11" s="91" t="e">
        <f t="shared" si="1"/>
        <v>#DIV/0!</v>
      </c>
      <c r="N11" s="91" t="e">
        <f t="shared" si="1"/>
        <v>#DIV/0!</v>
      </c>
      <c r="O11" s="91" t="e">
        <f t="shared" si="1"/>
        <v>#DIV/0!</v>
      </c>
      <c r="P11" s="58"/>
      <c r="Q11" s="21"/>
      <c r="R11" s="27"/>
      <c r="S11" s="27"/>
      <c r="T11" s="27"/>
      <c r="U11" s="27"/>
      <c r="V11" s="27"/>
      <c r="W11" s="27"/>
      <c r="X11" s="27"/>
      <c r="Y11" s="27"/>
      <c r="Z11" s="27"/>
      <c r="AA11" s="42"/>
    </row>
    <row r="12" spans="1:27" x14ac:dyDescent="0.35">
      <c r="A12" s="117" t="s">
        <v>199</v>
      </c>
      <c r="B12" s="76"/>
      <c r="C12" s="83"/>
      <c r="D12" s="83"/>
      <c r="E12" s="23"/>
      <c r="F12" s="91" t="e">
        <f t="shared" si="0"/>
        <v>#DIV/0!</v>
      </c>
      <c r="G12" s="91" t="e">
        <f t="shared" si="1"/>
        <v>#DIV/0!</v>
      </c>
      <c r="H12" s="91" t="e">
        <f t="shared" si="1"/>
        <v>#DIV/0!</v>
      </c>
      <c r="I12" s="91" t="e">
        <f t="shared" si="1"/>
        <v>#DIV/0!</v>
      </c>
      <c r="J12" s="91" t="e">
        <f t="shared" si="1"/>
        <v>#DIV/0!</v>
      </c>
      <c r="K12" s="91" t="e">
        <f t="shared" si="1"/>
        <v>#DIV/0!</v>
      </c>
      <c r="L12" s="91" t="e">
        <f t="shared" si="1"/>
        <v>#DIV/0!</v>
      </c>
      <c r="M12" s="91" t="e">
        <f t="shared" si="1"/>
        <v>#DIV/0!</v>
      </c>
      <c r="N12" s="91" t="e">
        <f t="shared" si="1"/>
        <v>#DIV/0!</v>
      </c>
      <c r="O12" s="91" t="e">
        <f t="shared" si="1"/>
        <v>#DIV/0!</v>
      </c>
      <c r="P12" s="27"/>
      <c r="Q12" s="21"/>
      <c r="R12" s="27"/>
      <c r="S12" s="27"/>
      <c r="T12" s="27"/>
      <c r="U12" s="27"/>
      <c r="V12" s="27"/>
      <c r="W12" s="27"/>
      <c r="X12" s="27"/>
      <c r="Y12" s="27"/>
      <c r="Z12" s="27"/>
      <c r="AA12" s="42"/>
    </row>
    <row r="13" spans="1:27" x14ac:dyDescent="0.35">
      <c r="A13" s="117" t="s">
        <v>200</v>
      </c>
      <c r="B13" s="76"/>
      <c r="C13" s="83"/>
      <c r="D13" s="83"/>
      <c r="E13" s="23"/>
      <c r="F13" s="91" t="e">
        <f t="shared" si="0"/>
        <v>#DIV/0!</v>
      </c>
      <c r="G13" s="91" t="e">
        <f t="shared" si="1"/>
        <v>#DIV/0!</v>
      </c>
      <c r="H13" s="91" t="e">
        <f t="shared" si="1"/>
        <v>#DIV/0!</v>
      </c>
      <c r="I13" s="91" t="e">
        <f t="shared" si="1"/>
        <v>#DIV/0!</v>
      </c>
      <c r="J13" s="91" t="e">
        <f t="shared" si="1"/>
        <v>#DIV/0!</v>
      </c>
      <c r="K13" s="91" t="e">
        <f t="shared" si="1"/>
        <v>#DIV/0!</v>
      </c>
      <c r="L13" s="91" t="e">
        <f t="shared" si="1"/>
        <v>#DIV/0!</v>
      </c>
      <c r="M13" s="91" t="e">
        <f t="shared" si="1"/>
        <v>#DIV/0!</v>
      </c>
      <c r="N13" s="91" t="e">
        <f t="shared" si="1"/>
        <v>#DIV/0!</v>
      </c>
      <c r="O13" s="91" t="e">
        <f t="shared" si="1"/>
        <v>#DIV/0!</v>
      </c>
      <c r="P13" s="27"/>
      <c r="Q13" s="21"/>
      <c r="R13" s="27"/>
      <c r="S13" s="27"/>
      <c r="T13" s="27"/>
      <c r="U13" s="27"/>
      <c r="V13" s="27"/>
      <c r="W13" s="27"/>
      <c r="X13" s="27"/>
      <c r="Y13" s="27"/>
      <c r="Z13" s="27"/>
      <c r="AA13" s="42"/>
    </row>
    <row r="14" spans="1:27" ht="15.75" customHeight="1" x14ac:dyDescent="0.35">
      <c r="A14" s="117" t="s">
        <v>201</v>
      </c>
      <c r="B14" s="76"/>
      <c r="C14" s="83"/>
      <c r="D14" s="83"/>
      <c r="E14" s="23"/>
      <c r="F14" s="91" t="e">
        <f t="shared" si="0"/>
        <v>#DIV/0!</v>
      </c>
      <c r="G14" s="91" t="e">
        <f t="shared" si="1"/>
        <v>#DIV/0!</v>
      </c>
      <c r="H14" s="91" t="e">
        <f t="shared" si="1"/>
        <v>#DIV/0!</v>
      </c>
      <c r="I14" s="91" t="e">
        <f t="shared" si="1"/>
        <v>#DIV/0!</v>
      </c>
      <c r="J14" s="91" t="e">
        <f t="shared" si="1"/>
        <v>#DIV/0!</v>
      </c>
      <c r="K14" s="91" t="e">
        <f t="shared" si="1"/>
        <v>#DIV/0!</v>
      </c>
      <c r="L14" s="91" t="e">
        <f t="shared" si="1"/>
        <v>#DIV/0!</v>
      </c>
      <c r="M14" s="91" t="e">
        <f t="shared" si="1"/>
        <v>#DIV/0!</v>
      </c>
      <c r="N14" s="91" t="e">
        <f t="shared" si="1"/>
        <v>#DIV/0!</v>
      </c>
      <c r="O14" s="91" t="e">
        <f t="shared" si="1"/>
        <v>#DIV/0!</v>
      </c>
      <c r="P14" s="115"/>
      <c r="Q14" s="21"/>
      <c r="R14" s="27"/>
      <c r="S14" s="27"/>
      <c r="T14" s="27"/>
      <c r="U14" s="27"/>
      <c r="V14" s="27"/>
      <c r="W14" s="27"/>
      <c r="X14" s="27"/>
      <c r="Y14" s="27"/>
      <c r="Z14" s="27"/>
      <c r="AA14" s="42"/>
    </row>
    <row r="15" spans="1:27" x14ac:dyDescent="0.35">
      <c r="A15" s="117" t="s">
        <v>202</v>
      </c>
      <c r="B15" s="76"/>
      <c r="C15" s="83"/>
      <c r="D15" s="83"/>
      <c r="E15" s="23"/>
      <c r="F15" s="91" t="e">
        <f t="shared" si="0"/>
        <v>#DIV/0!</v>
      </c>
      <c r="G15" s="91" t="e">
        <f t="shared" si="1"/>
        <v>#DIV/0!</v>
      </c>
      <c r="H15" s="91" t="e">
        <f t="shared" si="1"/>
        <v>#DIV/0!</v>
      </c>
      <c r="I15" s="91" t="e">
        <f t="shared" si="1"/>
        <v>#DIV/0!</v>
      </c>
      <c r="J15" s="91" t="e">
        <f t="shared" si="1"/>
        <v>#DIV/0!</v>
      </c>
      <c r="K15" s="91" t="e">
        <f t="shared" si="1"/>
        <v>#DIV/0!</v>
      </c>
      <c r="L15" s="91" t="e">
        <f t="shared" si="1"/>
        <v>#DIV/0!</v>
      </c>
      <c r="M15" s="91" t="e">
        <f t="shared" si="1"/>
        <v>#DIV/0!</v>
      </c>
      <c r="N15" s="91" t="e">
        <f t="shared" si="1"/>
        <v>#DIV/0!</v>
      </c>
      <c r="O15" s="91" t="e">
        <f t="shared" si="1"/>
        <v>#DIV/0!</v>
      </c>
      <c r="P15" s="134"/>
      <c r="Q15" s="21"/>
      <c r="R15" s="27"/>
      <c r="S15" s="27"/>
      <c r="T15" s="27"/>
      <c r="U15" s="27"/>
      <c r="V15" s="27"/>
      <c r="W15" s="27"/>
      <c r="X15" s="27"/>
      <c r="Y15" s="27"/>
      <c r="Z15" s="27"/>
      <c r="AA15" s="42"/>
    </row>
    <row r="16" spans="1:27" ht="15.75" customHeight="1" x14ac:dyDescent="0.35">
      <c r="A16" s="117" t="s">
        <v>203</v>
      </c>
      <c r="B16" s="76"/>
      <c r="C16" s="83"/>
      <c r="D16" s="83"/>
      <c r="E16" s="23"/>
      <c r="F16" s="91" t="e">
        <f t="shared" si="0"/>
        <v>#DIV/0!</v>
      </c>
      <c r="G16" s="91" t="e">
        <f t="shared" si="1"/>
        <v>#DIV/0!</v>
      </c>
      <c r="H16" s="91" t="e">
        <f t="shared" si="1"/>
        <v>#DIV/0!</v>
      </c>
      <c r="I16" s="91" t="e">
        <f t="shared" si="1"/>
        <v>#DIV/0!</v>
      </c>
      <c r="J16" s="91" t="e">
        <f t="shared" si="1"/>
        <v>#DIV/0!</v>
      </c>
      <c r="K16" s="91" t="e">
        <f t="shared" si="1"/>
        <v>#DIV/0!</v>
      </c>
      <c r="L16" s="91" t="e">
        <f t="shared" si="1"/>
        <v>#DIV/0!</v>
      </c>
      <c r="M16" s="91" t="e">
        <f t="shared" si="1"/>
        <v>#DIV/0!</v>
      </c>
      <c r="N16" s="91" t="e">
        <f t="shared" si="1"/>
        <v>#DIV/0!</v>
      </c>
      <c r="O16" s="91" t="e">
        <f t="shared" si="1"/>
        <v>#DIV/0!</v>
      </c>
      <c r="P16" s="134"/>
      <c r="Q16" s="134"/>
      <c r="R16" s="27"/>
      <c r="S16" s="27"/>
      <c r="T16" s="27"/>
      <c r="U16" s="27"/>
      <c r="V16" s="27"/>
      <c r="W16" s="27"/>
      <c r="X16" s="27"/>
      <c r="Y16" s="27"/>
      <c r="Z16" s="27"/>
      <c r="AA16" s="42"/>
    </row>
    <row r="17" spans="1:27" x14ac:dyDescent="0.35">
      <c r="A17" s="117" t="s">
        <v>204</v>
      </c>
      <c r="B17" s="76"/>
      <c r="C17" s="83"/>
      <c r="D17" s="83"/>
      <c r="E17" s="23"/>
      <c r="F17" s="91" t="e">
        <f t="shared" si="0"/>
        <v>#DIV/0!</v>
      </c>
      <c r="G17" s="91" t="e">
        <f t="shared" si="1"/>
        <v>#DIV/0!</v>
      </c>
      <c r="H17" s="91" t="e">
        <f t="shared" si="1"/>
        <v>#DIV/0!</v>
      </c>
      <c r="I17" s="91" t="e">
        <f t="shared" si="1"/>
        <v>#DIV/0!</v>
      </c>
      <c r="J17" s="91" t="e">
        <f t="shared" si="1"/>
        <v>#DIV/0!</v>
      </c>
      <c r="K17" s="91" t="e">
        <f t="shared" si="1"/>
        <v>#DIV/0!</v>
      </c>
      <c r="L17" s="91" t="e">
        <f t="shared" si="1"/>
        <v>#DIV/0!</v>
      </c>
      <c r="M17" s="91" t="e">
        <f t="shared" si="1"/>
        <v>#DIV/0!</v>
      </c>
      <c r="N17" s="91" t="e">
        <f t="shared" si="1"/>
        <v>#DIV/0!</v>
      </c>
      <c r="O17" s="91" t="e">
        <f t="shared" si="1"/>
        <v>#DIV/0!</v>
      </c>
      <c r="P17" s="134" t="s">
        <v>156</v>
      </c>
      <c r="Q17" s="134"/>
      <c r="R17" s="27"/>
      <c r="S17" s="27"/>
      <c r="T17" s="27"/>
      <c r="U17" s="27"/>
      <c r="V17" s="27"/>
      <c r="W17" s="27"/>
      <c r="X17" s="27"/>
      <c r="Y17" s="27"/>
      <c r="Z17" s="27"/>
      <c r="AA17" s="42"/>
    </row>
    <row r="18" spans="1:27" x14ac:dyDescent="0.35">
      <c r="A18" s="117" t="s">
        <v>196</v>
      </c>
      <c r="B18" s="76"/>
      <c r="C18" s="83"/>
      <c r="D18" s="83"/>
      <c r="E18" s="23"/>
      <c r="F18" s="91" t="e">
        <f t="shared" si="0"/>
        <v>#DIV/0!</v>
      </c>
      <c r="G18" s="91" t="e">
        <f t="shared" si="1"/>
        <v>#DIV/0!</v>
      </c>
      <c r="H18" s="91" t="e">
        <f t="shared" si="1"/>
        <v>#DIV/0!</v>
      </c>
      <c r="I18" s="91" t="e">
        <f t="shared" si="1"/>
        <v>#DIV/0!</v>
      </c>
      <c r="J18" s="91" t="e">
        <f t="shared" si="1"/>
        <v>#DIV/0!</v>
      </c>
      <c r="K18" s="91" t="e">
        <f t="shared" si="1"/>
        <v>#DIV/0!</v>
      </c>
      <c r="L18" s="91" t="e">
        <f t="shared" si="1"/>
        <v>#DIV/0!</v>
      </c>
      <c r="M18" s="91" t="e">
        <f t="shared" si="1"/>
        <v>#DIV/0!</v>
      </c>
      <c r="N18" s="91" t="e">
        <f t="shared" si="1"/>
        <v>#DIV/0!</v>
      </c>
      <c r="O18" s="91" t="e">
        <f t="shared" si="1"/>
        <v>#DIV/0!</v>
      </c>
      <c r="P18" s="147" t="e">
        <f>SUM(F11:O18)</f>
        <v>#DIV/0!</v>
      </c>
      <c r="R18" s="27"/>
      <c r="S18" s="27"/>
      <c r="T18" s="27"/>
      <c r="U18" s="27"/>
      <c r="V18" s="27"/>
      <c r="W18" s="27"/>
      <c r="X18" s="27"/>
      <c r="Y18" s="27"/>
      <c r="Z18" s="27"/>
      <c r="AA18" s="42"/>
    </row>
    <row r="19" spans="1:27" x14ac:dyDescent="0.35">
      <c r="A19" s="86"/>
      <c r="B19" s="21"/>
      <c r="C19" s="21"/>
      <c r="D19" s="21"/>
      <c r="E19" s="27"/>
      <c r="F19" s="21"/>
      <c r="G19" s="21"/>
      <c r="H19" s="21"/>
      <c r="I19" s="21"/>
      <c r="J19" s="21"/>
      <c r="K19" s="21"/>
      <c r="L19" s="21"/>
      <c r="M19" s="21"/>
      <c r="N19" s="21"/>
      <c r="O19" s="21"/>
      <c r="P19" s="21"/>
      <c r="Q19" s="21"/>
      <c r="R19" s="27"/>
      <c r="S19" s="27"/>
      <c r="T19" s="27"/>
      <c r="U19" s="27"/>
      <c r="V19" s="27"/>
      <c r="W19" s="27"/>
      <c r="X19" s="27"/>
      <c r="Y19" s="27"/>
      <c r="Z19" s="27"/>
      <c r="AA19" s="42"/>
    </row>
    <row r="20" spans="1:27" x14ac:dyDescent="0.35">
      <c r="A20" s="212" t="s">
        <v>157</v>
      </c>
      <c r="B20" s="89">
        <f>SUM(B11:B18)</f>
        <v>0</v>
      </c>
      <c r="C20" s="28"/>
      <c r="D20" s="28"/>
      <c r="E20" s="21"/>
      <c r="F20" s="281" t="s">
        <v>96</v>
      </c>
      <c r="G20" s="281"/>
      <c r="H20" s="281"/>
      <c r="I20" s="281"/>
      <c r="J20" s="281"/>
      <c r="K20" s="281"/>
      <c r="L20" s="281"/>
      <c r="M20" s="281"/>
      <c r="N20" s="281"/>
      <c r="O20" s="281"/>
      <c r="P20" s="109"/>
      <c r="Q20" s="281" t="s">
        <v>97</v>
      </c>
      <c r="R20" s="281"/>
      <c r="S20" s="281"/>
      <c r="T20" s="281"/>
      <c r="U20" s="281"/>
      <c r="V20" s="281"/>
      <c r="W20" s="281"/>
      <c r="X20" s="281"/>
      <c r="Y20" s="281"/>
      <c r="Z20" s="281"/>
      <c r="AA20" s="42"/>
    </row>
    <row r="21" spans="1:27" ht="33" customHeight="1" x14ac:dyDescent="0.35">
      <c r="A21" s="20"/>
      <c r="B21" s="21"/>
      <c r="C21" s="21"/>
      <c r="D21" s="21"/>
      <c r="E21" s="21"/>
      <c r="F21" s="25" t="s">
        <v>63</v>
      </c>
      <c r="G21" s="26" t="s">
        <v>62</v>
      </c>
      <c r="H21" s="26" t="s">
        <v>135</v>
      </c>
      <c r="I21" s="26" t="s">
        <v>136</v>
      </c>
      <c r="J21" s="26" t="s">
        <v>137</v>
      </c>
      <c r="K21" s="26" t="s">
        <v>58</v>
      </c>
      <c r="L21" s="26" t="s">
        <v>134</v>
      </c>
      <c r="M21" s="26" t="s">
        <v>138</v>
      </c>
      <c r="N21" s="26" t="s">
        <v>59</v>
      </c>
      <c r="O21" s="26" t="s">
        <v>64</v>
      </c>
      <c r="P21" s="60"/>
      <c r="Q21" s="129" t="s">
        <v>63</v>
      </c>
      <c r="R21" s="26" t="s">
        <v>62</v>
      </c>
      <c r="S21" s="26" t="s">
        <v>135</v>
      </c>
      <c r="T21" s="26" t="s">
        <v>136</v>
      </c>
      <c r="U21" s="26" t="s">
        <v>137</v>
      </c>
      <c r="V21" s="26" t="s">
        <v>58</v>
      </c>
      <c r="W21" s="26" t="s">
        <v>134</v>
      </c>
      <c r="X21" s="26" t="s">
        <v>138</v>
      </c>
      <c r="Y21" s="26" t="s">
        <v>59</v>
      </c>
      <c r="Z21" s="26" t="s">
        <v>64</v>
      </c>
      <c r="AA21" s="42"/>
    </row>
    <row r="22" spans="1:27" x14ac:dyDescent="0.35">
      <c r="A22" s="291" t="s">
        <v>6</v>
      </c>
      <c r="B22" s="295"/>
      <c r="C22" s="66"/>
      <c r="D22" s="88" t="s">
        <v>81</v>
      </c>
      <c r="E22" s="27"/>
      <c r="F22" s="278" t="s">
        <v>144</v>
      </c>
      <c r="G22" s="279"/>
      <c r="H22" s="279"/>
      <c r="I22" s="279"/>
      <c r="J22" s="279"/>
      <c r="K22" s="279"/>
      <c r="L22" s="279"/>
      <c r="M22" s="279"/>
      <c r="N22" s="279"/>
      <c r="O22" s="280"/>
      <c r="P22" s="49"/>
      <c r="Q22" s="278" t="s">
        <v>143</v>
      </c>
      <c r="R22" s="279"/>
      <c r="S22" s="279"/>
      <c r="T22" s="279"/>
      <c r="U22" s="279"/>
      <c r="V22" s="279"/>
      <c r="W22" s="279"/>
      <c r="X22" s="279"/>
      <c r="Y22" s="279"/>
      <c r="Z22" s="280"/>
      <c r="AA22" s="42"/>
    </row>
    <row r="23" spans="1:27" x14ac:dyDescent="0.35">
      <c r="A23" s="117" t="s">
        <v>16</v>
      </c>
      <c r="B23" s="119">
        <v>2.9999999999999997E-4</v>
      </c>
      <c r="C23" s="84"/>
      <c r="D23" s="87">
        <f t="shared" ref="D23:D30" si="2">(1-EXP(-50*B23))/(1-EXP(-50))*0.1+(1-(1-EXP(-50*B23))/(1-EXP(-50)))*0.2</f>
        <v>0.19851119396030628</v>
      </c>
      <c r="E23" s="27"/>
      <c r="F23" s="91" t="e">
        <f>MIN(F$9*NORMSDIST((1/SQRT(1-$D23))*NORMSINV($B23)+SQRT($D23/(1-$D23))*NORMSINV(0.999))*(1+0.047*((1-$B23)/$B23^0.44)),F$9)*F11*12.5</f>
        <v>#DIV/0!</v>
      </c>
      <c r="G23" s="91" t="e">
        <f t="shared" ref="G23:O23" si="3">MIN(G$9*NORMSDIST((1/SQRT(1-$D23))*NORMSINV($B23)+SQRT($D23/(1-$D23))*NORMSINV(0.999))*(1+0.047*((1-$B23)/$B23^0.44)),G$9)*G11*12.5</f>
        <v>#DIV/0!</v>
      </c>
      <c r="H23" s="91" t="e">
        <f t="shared" si="3"/>
        <v>#DIV/0!</v>
      </c>
      <c r="I23" s="91" t="e">
        <f t="shared" si="3"/>
        <v>#DIV/0!</v>
      </c>
      <c r="J23" s="91" t="e">
        <f t="shared" si="3"/>
        <v>#DIV/0!</v>
      </c>
      <c r="K23" s="91" t="e">
        <f t="shared" si="3"/>
        <v>#DIV/0!</v>
      </c>
      <c r="L23" s="91" t="e">
        <f t="shared" si="3"/>
        <v>#DIV/0!</v>
      </c>
      <c r="M23" s="91" t="e">
        <f t="shared" si="3"/>
        <v>#DIV/0!</v>
      </c>
      <c r="N23" s="91" t="e">
        <f t="shared" si="3"/>
        <v>#DIV/0!</v>
      </c>
      <c r="O23" s="91" t="e">
        <f t="shared" si="3"/>
        <v>#DIV/0!</v>
      </c>
      <c r="P23" s="61"/>
      <c r="Q23" s="130" t="e">
        <f t="shared" ref="Q23:U29" si="4">$B23*F$9*F11*12.5</f>
        <v>#DIV/0!</v>
      </c>
      <c r="R23" s="91" t="e">
        <f t="shared" si="4"/>
        <v>#DIV/0!</v>
      </c>
      <c r="S23" s="91" t="e">
        <f t="shared" si="4"/>
        <v>#DIV/0!</v>
      </c>
      <c r="T23" s="91" t="e">
        <f t="shared" si="4"/>
        <v>#DIV/0!</v>
      </c>
      <c r="U23" s="91" t="e">
        <f t="shared" si="4"/>
        <v>#DIV/0!</v>
      </c>
      <c r="V23" s="91" t="e">
        <f t="shared" ref="V23:V30" si="5">$B23*K$9*K11*12.5</f>
        <v>#DIV/0!</v>
      </c>
      <c r="W23" s="91" t="e">
        <f t="shared" ref="W23:W30" si="6">$B23*L$9*L11*12.5</f>
        <v>#DIV/0!</v>
      </c>
      <c r="X23" s="91" t="e">
        <f t="shared" ref="X23:X30" si="7">$B23*M$9*M11*12.5</f>
        <v>#DIV/0!</v>
      </c>
      <c r="Y23" s="91" t="e">
        <f t="shared" ref="Y23:Y30" si="8">$B23*N$9*N11*12.5</f>
        <v>#DIV/0!</v>
      </c>
      <c r="Z23" s="91" t="e">
        <f t="shared" ref="Z23:Z30" si="9">$B23*O$9*O11*12.5</f>
        <v>#DIV/0!</v>
      </c>
      <c r="AA23" s="42"/>
    </row>
    <row r="24" spans="1:27" x14ac:dyDescent="0.35">
      <c r="A24" s="117" t="s">
        <v>17</v>
      </c>
      <c r="B24" s="119">
        <v>6.4999999999999997E-4</v>
      </c>
      <c r="C24" s="84"/>
      <c r="D24" s="87">
        <f t="shared" si="2"/>
        <v>0.19680224498313062</v>
      </c>
      <c r="E24" s="27"/>
      <c r="F24" s="91" t="e">
        <f t="shared" ref="F24:O24" si="10">MIN(F$9*NORMSDIST((1/SQRT(1-$D24))*NORMSINV($B24)+SQRT($D24/(1-$D24))*NORMSINV(0.999))*(1+0.047*((1-$B24)/$B24^0.44)),F$9)*F12*12.5</f>
        <v>#DIV/0!</v>
      </c>
      <c r="G24" s="91" t="e">
        <f t="shared" si="10"/>
        <v>#DIV/0!</v>
      </c>
      <c r="H24" s="91" t="e">
        <f t="shared" si="10"/>
        <v>#DIV/0!</v>
      </c>
      <c r="I24" s="91" t="e">
        <f t="shared" si="10"/>
        <v>#DIV/0!</v>
      </c>
      <c r="J24" s="91" t="e">
        <f t="shared" si="10"/>
        <v>#DIV/0!</v>
      </c>
      <c r="K24" s="91" t="e">
        <f t="shared" si="10"/>
        <v>#DIV/0!</v>
      </c>
      <c r="L24" s="91" t="e">
        <f t="shared" si="10"/>
        <v>#DIV/0!</v>
      </c>
      <c r="M24" s="91" t="e">
        <f t="shared" si="10"/>
        <v>#DIV/0!</v>
      </c>
      <c r="N24" s="91" t="e">
        <f t="shared" si="10"/>
        <v>#DIV/0!</v>
      </c>
      <c r="O24" s="91" t="e">
        <f t="shared" si="10"/>
        <v>#DIV/0!</v>
      </c>
      <c r="P24" s="61"/>
      <c r="Q24" s="130" t="e">
        <f t="shared" si="4"/>
        <v>#DIV/0!</v>
      </c>
      <c r="R24" s="91" t="e">
        <f t="shared" si="4"/>
        <v>#DIV/0!</v>
      </c>
      <c r="S24" s="91" t="e">
        <f t="shared" si="4"/>
        <v>#DIV/0!</v>
      </c>
      <c r="T24" s="91" t="e">
        <f t="shared" si="4"/>
        <v>#DIV/0!</v>
      </c>
      <c r="U24" s="91" t="e">
        <f t="shared" si="4"/>
        <v>#DIV/0!</v>
      </c>
      <c r="V24" s="91" t="e">
        <f t="shared" si="5"/>
        <v>#DIV/0!</v>
      </c>
      <c r="W24" s="91" t="e">
        <f t="shared" si="6"/>
        <v>#DIV/0!</v>
      </c>
      <c r="X24" s="91" t="e">
        <f t="shared" si="7"/>
        <v>#DIV/0!</v>
      </c>
      <c r="Y24" s="91" t="e">
        <f t="shared" si="8"/>
        <v>#DIV/0!</v>
      </c>
      <c r="Z24" s="91" t="e">
        <f t="shared" si="9"/>
        <v>#DIV/0!</v>
      </c>
      <c r="AA24" s="42"/>
    </row>
    <row r="25" spans="1:27" x14ac:dyDescent="0.35">
      <c r="A25" s="117" t="s">
        <v>18</v>
      </c>
      <c r="B25" s="119">
        <v>1.5E-3</v>
      </c>
      <c r="C25" s="84"/>
      <c r="D25" s="87">
        <f t="shared" si="2"/>
        <v>0.19277434863285528</v>
      </c>
      <c r="E25" s="27"/>
      <c r="F25" s="91" t="e">
        <f t="shared" ref="F25:O25" si="11">MIN(F$9*NORMSDIST((1/SQRT(1-$D25))*NORMSINV($B25)+SQRT($D25/(1-$D25))*NORMSINV(0.999))*(1+0.047*((1-$B25)/$B25^0.44)),F$9)*F13*12.5</f>
        <v>#DIV/0!</v>
      </c>
      <c r="G25" s="91" t="e">
        <f t="shared" si="11"/>
        <v>#DIV/0!</v>
      </c>
      <c r="H25" s="91" t="e">
        <f t="shared" si="11"/>
        <v>#DIV/0!</v>
      </c>
      <c r="I25" s="91" t="e">
        <f t="shared" si="11"/>
        <v>#DIV/0!</v>
      </c>
      <c r="J25" s="91" t="e">
        <f t="shared" si="11"/>
        <v>#DIV/0!</v>
      </c>
      <c r="K25" s="91" t="e">
        <f t="shared" si="11"/>
        <v>#DIV/0!</v>
      </c>
      <c r="L25" s="91" t="e">
        <f t="shared" si="11"/>
        <v>#DIV/0!</v>
      </c>
      <c r="M25" s="91" t="e">
        <f t="shared" si="11"/>
        <v>#DIV/0!</v>
      </c>
      <c r="N25" s="91" t="e">
        <f t="shared" si="11"/>
        <v>#DIV/0!</v>
      </c>
      <c r="O25" s="91" t="e">
        <f t="shared" si="11"/>
        <v>#DIV/0!</v>
      </c>
      <c r="P25" s="61"/>
      <c r="Q25" s="130" t="e">
        <f t="shared" si="4"/>
        <v>#DIV/0!</v>
      </c>
      <c r="R25" s="91" t="e">
        <f t="shared" si="4"/>
        <v>#DIV/0!</v>
      </c>
      <c r="S25" s="91" t="e">
        <f t="shared" si="4"/>
        <v>#DIV/0!</v>
      </c>
      <c r="T25" s="91" t="e">
        <f t="shared" si="4"/>
        <v>#DIV/0!</v>
      </c>
      <c r="U25" s="91" t="e">
        <f t="shared" si="4"/>
        <v>#DIV/0!</v>
      </c>
      <c r="V25" s="91" t="e">
        <f t="shared" si="5"/>
        <v>#DIV/0!</v>
      </c>
      <c r="W25" s="91" t="e">
        <f t="shared" si="6"/>
        <v>#DIV/0!</v>
      </c>
      <c r="X25" s="91" t="e">
        <f t="shared" si="7"/>
        <v>#DIV/0!</v>
      </c>
      <c r="Y25" s="91" t="e">
        <f t="shared" si="8"/>
        <v>#DIV/0!</v>
      </c>
      <c r="Z25" s="91" t="e">
        <f t="shared" si="9"/>
        <v>#DIV/0!</v>
      </c>
      <c r="AA25" s="42"/>
    </row>
    <row r="26" spans="1:27" x14ac:dyDescent="0.35">
      <c r="A26" s="117" t="s">
        <v>19</v>
      </c>
      <c r="B26" s="119">
        <v>5.0000000000000001E-3</v>
      </c>
      <c r="C26" s="84"/>
      <c r="D26" s="87">
        <f t="shared" si="2"/>
        <v>0.1778800783071405</v>
      </c>
      <c r="E26" s="27"/>
      <c r="F26" s="91" t="e">
        <f t="shared" ref="F26:O26" si="12">MIN(F$9*NORMSDIST((1/SQRT(1-$D26))*NORMSINV($B26)+SQRT($D26/(1-$D26))*NORMSINV(0.999))*(1+0.047*((1-$B26)/$B26^0.44)),F$9)*F14*12.5</f>
        <v>#DIV/0!</v>
      </c>
      <c r="G26" s="91" t="e">
        <f t="shared" si="12"/>
        <v>#DIV/0!</v>
      </c>
      <c r="H26" s="91" t="e">
        <f t="shared" si="12"/>
        <v>#DIV/0!</v>
      </c>
      <c r="I26" s="91" t="e">
        <f t="shared" si="12"/>
        <v>#DIV/0!</v>
      </c>
      <c r="J26" s="91" t="e">
        <f t="shared" si="12"/>
        <v>#DIV/0!</v>
      </c>
      <c r="K26" s="91" t="e">
        <f t="shared" si="12"/>
        <v>#DIV/0!</v>
      </c>
      <c r="L26" s="91" t="e">
        <f t="shared" si="12"/>
        <v>#DIV/0!</v>
      </c>
      <c r="M26" s="91" t="e">
        <f t="shared" si="12"/>
        <v>#DIV/0!</v>
      </c>
      <c r="N26" s="91" t="e">
        <f t="shared" si="12"/>
        <v>#DIV/0!</v>
      </c>
      <c r="O26" s="91" t="e">
        <f t="shared" si="12"/>
        <v>#DIV/0!</v>
      </c>
      <c r="P26" s="61"/>
      <c r="Q26" s="130" t="e">
        <f t="shared" si="4"/>
        <v>#DIV/0!</v>
      </c>
      <c r="R26" s="91" t="e">
        <f t="shared" si="4"/>
        <v>#DIV/0!</v>
      </c>
      <c r="S26" s="91" t="e">
        <f t="shared" si="4"/>
        <v>#DIV/0!</v>
      </c>
      <c r="T26" s="91" t="e">
        <f t="shared" si="4"/>
        <v>#DIV/0!</v>
      </c>
      <c r="U26" s="91" t="e">
        <f t="shared" si="4"/>
        <v>#DIV/0!</v>
      </c>
      <c r="V26" s="91" t="e">
        <f t="shared" si="5"/>
        <v>#DIV/0!</v>
      </c>
      <c r="W26" s="91" t="e">
        <f t="shared" si="6"/>
        <v>#DIV/0!</v>
      </c>
      <c r="X26" s="91" t="e">
        <f t="shared" si="7"/>
        <v>#DIV/0!</v>
      </c>
      <c r="Y26" s="91" t="e">
        <f t="shared" si="8"/>
        <v>#DIV/0!</v>
      </c>
      <c r="Z26" s="91" t="e">
        <f t="shared" si="9"/>
        <v>#DIV/0!</v>
      </c>
      <c r="AA26" s="42"/>
    </row>
    <row r="27" spans="1:27" x14ac:dyDescent="0.35">
      <c r="A27" s="117" t="s">
        <v>20</v>
      </c>
      <c r="B27" s="119">
        <v>1.4E-2</v>
      </c>
      <c r="C27" s="84"/>
      <c r="D27" s="87">
        <f t="shared" si="2"/>
        <v>0.14965853037914095</v>
      </c>
      <c r="E27" s="27"/>
      <c r="F27" s="91" t="e">
        <f t="shared" ref="F27:O27" si="13">MIN(F$9*NORMSDIST((1/SQRT(1-$D27))*NORMSINV($B27)+SQRT($D27/(1-$D27))*NORMSINV(0.999))*(1+0.047*((1-$B27)/$B27^0.44)),F$9)*F15*12.5</f>
        <v>#DIV/0!</v>
      </c>
      <c r="G27" s="91" t="e">
        <f t="shared" si="13"/>
        <v>#DIV/0!</v>
      </c>
      <c r="H27" s="91" t="e">
        <f t="shared" si="13"/>
        <v>#DIV/0!</v>
      </c>
      <c r="I27" s="91" t="e">
        <f t="shared" si="13"/>
        <v>#DIV/0!</v>
      </c>
      <c r="J27" s="91" t="e">
        <f t="shared" si="13"/>
        <v>#DIV/0!</v>
      </c>
      <c r="K27" s="91" t="e">
        <f t="shared" si="13"/>
        <v>#DIV/0!</v>
      </c>
      <c r="L27" s="91" t="e">
        <f t="shared" si="13"/>
        <v>#DIV/0!</v>
      </c>
      <c r="M27" s="91" t="e">
        <f t="shared" si="13"/>
        <v>#DIV/0!</v>
      </c>
      <c r="N27" s="91" t="e">
        <f t="shared" si="13"/>
        <v>#DIV/0!</v>
      </c>
      <c r="O27" s="91" t="e">
        <f t="shared" si="13"/>
        <v>#DIV/0!</v>
      </c>
      <c r="P27" s="61"/>
      <c r="Q27" s="130" t="e">
        <f t="shared" si="4"/>
        <v>#DIV/0!</v>
      </c>
      <c r="R27" s="91" t="e">
        <f t="shared" si="4"/>
        <v>#DIV/0!</v>
      </c>
      <c r="S27" s="91" t="e">
        <f t="shared" si="4"/>
        <v>#DIV/0!</v>
      </c>
      <c r="T27" s="91" t="e">
        <f t="shared" si="4"/>
        <v>#DIV/0!</v>
      </c>
      <c r="U27" s="91" t="e">
        <f t="shared" si="4"/>
        <v>#DIV/0!</v>
      </c>
      <c r="V27" s="91" t="e">
        <f t="shared" si="5"/>
        <v>#DIV/0!</v>
      </c>
      <c r="W27" s="91" t="e">
        <f t="shared" si="6"/>
        <v>#DIV/0!</v>
      </c>
      <c r="X27" s="91" t="e">
        <f t="shared" si="7"/>
        <v>#DIV/0!</v>
      </c>
      <c r="Y27" s="91" t="e">
        <f t="shared" si="8"/>
        <v>#DIV/0!</v>
      </c>
      <c r="Z27" s="91" t="e">
        <f t="shared" si="9"/>
        <v>#DIV/0!</v>
      </c>
      <c r="AA27" s="42"/>
    </row>
    <row r="28" spans="1:27" x14ac:dyDescent="0.35">
      <c r="A28" s="117" t="s">
        <v>21</v>
      </c>
      <c r="B28" s="118">
        <v>0.06</v>
      </c>
      <c r="C28" s="22"/>
      <c r="D28" s="87">
        <f t="shared" si="2"/>
        <v>0.10497870683678641</v>
      </c>
      <c r="E28" s="27"/>
      <c r="F28" s="91" t="e">
        <f t="shared" ref="F28:O28" si="14">MIN(F$9*NORMSDIST((1/SQRT(1-$D28))*NORMSINV($B28)+SQRT($D28/(1-$D28))*NORMSINV(0.999))*(1+0.047*((1-$B28)/$B28^0.44)),F$9)*F16*12.5</f>
        <v>#DIV/0!</v>
      </c>
      <c r="G28" s="91" t="e">
        <f t="shared" si="14"/>
        <v>#DIV/0!</v>
      </c>
      <c r="H28" s="91" t="e">
        <f t="shared" si="14"/>
        <v>#DIV/0!</v>
      </c>
      <c r="I28" s="91" t="e">
        <f t="shared" si="14"/>
        <v>#DIV/0!</v>
      </c>
      <c r="J28" s="91" t="e">
        <f t="shared" si="14"/>
        <v>#DIV/0!</v>
      </c>
      <c r="K28" s="91" t="e">
        <f t="shared" si="14"/>
        <v>#DIV/0!</v>
      </c>
      <c r="L28" s="91" t="e">
        <f t="shared" si="14"/>
        <v>#DIV/0!</v>
      </c>
      <c r="M28" s="91" t="e">
        <f t="shared" si="14"/>
        <v>#DIV/0!</v>
      </c>
      <c r="N28" s="91" t="e">
        <f t="shared" si="14"/>
        <v>#DIV/0!</v>
      </c>
      <c r="O28" s="91" t="e">
        <f t="shared" si="14"/>
        <v>#DIV/0!</v>
      </c>
      <c r="P28" s="61"/>
      <c r="Q28" s="130" t="e">
        <f t="shared" si="4"/>
        <v>#DIV/0!</v>
      </c>
      <c r="R28" s="91" t="e">
        <f t="shared" si="4"/>
        <v>#DIV/0!</v>
      </c>
      <c r="S28" s="91" t="e">
        <f t="shared" si="4"/>
        <v>#DIV/0!</v>
      </c>
      <c r="T28" s="91" t="e">
        <f t="shared" si="4"/>
        <v>#DIV/0!</v>
      </c>
      <c r="U28" s="91" t="e">
        <f t="shared" si="4"/>
        <v>#DIV/0!</v>
      </c>
      <c r="V28" s="91" t="e">
        <f t="shared" si="5"/>
        <v>#DIV/0!</v>
      </c>
      <c r="W28" s="91" t="e">
        <f t="shared" si="6"/>
        <v>#DIV/0!</v>
      </c>
      <c r="X28" s="91" t="e">
        <f t="shared" si="7"/>
        <v>#DIV/0!</v>
      </c>
      <c r="Y28" s="91" t="e">
        <f t="shared" si="8"/>
        <v>#DIV/0!</v>
      </c>
      <c r="Z28" s="91" t="e">
        <f t="shared" si="9"/>
        <v>#DIV/0!</v>
      </c>
      <c r="AA28" s="42"/>
    </row>
    <row r="29" spans="1:27" x14ac:dyDescent="0.35">
      <c r="A29" s="117" t="s">
        <v>22</v>
      </c>
      <c r="B29" s="118">
        <v>0.15</v>
      </c>
      <c r="C29" s="22"/>
      <c r="D29" s="87">
        <f t="shared" si="2"/>
        <v>0.10005530843701478</v>
      </c>
      <c r="E29" s="27"/>
      <c r="F29" s="91" t="e">
        <f t="shared" ref="F29:O29" si="15">MIN(F$9*NORMSDIST((1/SQRT(1-$D29))*NORMSINV($B29)+SQRT($D29/(1-$D29))*NORMSINV(0.999))*(1+0.047*((1-$B29)/$B29^0.44)),F$9)*F17*12.5</f>
        <v>#DIV/0!</v>
      </c>
      <c r="G29" s="91" t="e">
        <f t="shared" si="15"/>
        <v>#DIV/0!</v>
      </c>
      <c r="H29" s="91" t="e">
        <f t="shared" si="15"/>
        <v>#DIV/0!</v>
      </c>
      <c r="I29" s="91" t="e">
        <f t="shared" si="15"/>
        <v>#DIV/0!</v>
      </c>
      <c r="J29" s="91" t="e">
        <f t="shared" si="15"/>
        <v>#DIV/0!</v>
      </c>
      <c r="K29" s="91" t="e">
        <f t="shared" si="15"/>
        <v>#DIV/0!</v>
      </c>
      <c r="L29" s="91" t="e">
        <f t="shared" si="15"/>
        <v>#DIV/0!</v>
      </c>
      <c r="M29" s="91" t="e">
        <f t="shared" si="15"/>
        <v>#DIV/0!</v>
      </c>
      <c r="N29" s="91" t="e">
        <f t="shared" si="15"/>
        <v>#DIV/0!</v>
      </c>
      <c r="O29" s="91" t="e">
        <f t="shared" si="15"/>
        <v>#DIV/0!</v>
      </c>
      <c r="P29" s="61"/>
      <c r="Q29" s="130" t="e">
        <f t="shared" si="4"/>
        <v>#DIV/0!</v>
      </c>
      <c r="R29" s="91" t="e">
        <f t="shared" si="4"/>
        <v>#DIV/0!</v>
      </c>
      <c r="S29" s="91" t="e">
        <f t="shared" si="4"/>
        <v>#DIV/0!</v>
      </c>
      <c r="T29" s="91" t="e">
        <f t="shared" si="4"/>
        <v>#DIV/0!</v>
      </c>
      <c r="U29" s="91" t="e">
        <f t="shared" si="4"/>
        <v>#DIV/0!</v>
      </c>
      <c r="V29" s="91" t="e">
        <f t="shared" si="5"/>
        <v>#DIV/0!</v>
      </c>
      <c r="W29" s="91" t="e">
        <f t="shared" si="6"/>
        <v>#DIV/0!</v>
      </c>
      <c r="X29" s="91" t="e">
        <f t="shared" si="7"/>
        <v>#DIV/0!</v>
      </c>
      <c r="Y29" s="91" t="e">
        <f t="shared" si="8"/>
        <v>#DIV/0!</v>
      </c>
      <c r="Z29" s="91" t="e">
        <f t="shared" si="9"/>
        <v>#DIV/0!</v>
      </c>
      <c r="AA29" s="42"/>
    </row>
    <row r="30" spans="1:27" x14ac:dyDescent="0.35">
      <c r="A30" s="117" t="s">
        <v>7</v>
      </c>
      <c r="B30" s="120">
        <v>0.99999999999</v>
      </c>
      <c r="C30" s="22"/>
      <c r="D30" s="87">
        <f t="shared" si="2"/>
        <v>0.1</v>
      </c>
      <c r="E30" s="27"/>
      <c r="F30" s="91" t="e">
        <f t="shared" ref="F30:O30" si="16">MIN(F$9*NORMSDIST((1/SQRT(1-$D30))*NORMSINV($B30)+SQRT($D30/(1-$D30))*NORMSINV(0.999))*(1+0.047*((1-$B30)/$B30^0.44)),F$9)*F18*12.5</f>
        <v>#DIV/0!</v>
      </c>
      <c r="G30" s="91" t="e">
        <f t="shared" si="16"/>
        <v>#DIV/0!</v>
      </c>
      <c r="H30" s="91" t="e">
        <f t="shared" si="16"/>
        <v>#DIV/0!</v>
      </c>
      <c r="I30" s="91" t="e">
        <f t="shared" si="16"/>
        <v>#DIV/0!</v>
      </c>
      <c r="J30" s="91" t="e">
        <f t="shared" si="16"/>
        <v>#DIV/0!</v>
      </c>
      <c r="K30" s="91" t="e">
        <f t="shared" si="16"/>
        <v>#DIV/0!</v>
      </c>
      <c r="L30" s="91" t="e">
        <f t="shared" si="16"/>
        <v>#DIV/0!</v>
      </c>
      <c r="M30" s="91" t="e">
        <f t="shared" si="16"/>
        <v>#DIV/0!</v>
      </c>
      <c r="N30" s="91" t="e">
        <f t="shared" si="16"/>
        <v>#DIV/0!</v>
      </c>
      <c r="O30" s="91" t="e">
        <f t="shared" si="16"/>
        <v>#DIV/0!</v>
      </c>
      <c r="P30" s="61"/>
      <c r="Q30" s="130" t="e">
        <f>$B30*F$9*F18*12.5</f>
        <v>#DIV/0!</v>
      </c>
      <c r="R30" s="91" t="e">
        <f>$B30*G$9*G18*12.5</f>
        <v>#DIV/0!</v>
      </c>
      <c r="S30" s="91" t="e">
        <f>$B30*H$9*H18*12.5</f>
        <v>#DIV/0!</v>
      </c>
      <c r="T30" s="91" t="e">
        <f>$B30*I$9*I18*12.5</f>
        <v>#DIV/0!</v>
      </c>
      <c r="U30" s="91" t="e">
        <f>$B30*J$9*J18*12.5</f>
        <v>#DIV/0!</v>
      </c>
      <c r="V30" s="91" t="e">
        <f t="shared" si="5"/>
        <v>#DIV/0!</v>
      </c>
      <c r="W30" s="91" t="e">
        <f t="shared" si="6"/>
        <v>#DIV/0!</v>
      </c>
      <c r="X30" s="91" t="e">
        <f t="shared" si="7"/>
        <v>#DIV/0!</v>
      </c>
      <c r="Y30" s="91" t="e">
        <f t="shared" si="8"/>
        <v>#DIV/0!</v>
      </c>
      <c r="Z30" s="91" t="e">
        <f t="shared" si="9"/>
        <v>#DIV/0!</v>
      </c>
      <c r="AA30" s="42"/>
    </row>
    <row r="31" spans="1:27" x14ac:dyDescent="0.35">
      <c r="A31" s="20"/>
      <c r="B31" s="21"/>
      <c r="C31" s="21"/>
      <c r="D31" s="21"/>
      <c r="E31" s="21"/>
      <c r="F31" s="21"/>
      <c r="G31" s="21"/>
      <c r="H31" s="21"/>
      <c r="I31" s="21"/>
      <c r="J31" s="21"/>
      <c r="K31" s="21"/>
      <c r="L31" s="21"/>
      <c r="M31" s="21"/>
      <c r="N31" s="21"/>
      <c r="O31" s="21"/>
      <c r="P31" s="21"/>
      <c r="Q31" s="21"/>
      <c r="R31" s="27"/>
      <c r="S31" s="27"/>
      <c r="T31" s="27"/>
      <c r="U31" s="27"/>
      <c r="V31" s="27"/>
      <c r="W31" s="27"/>
      <c r="X31" s="27"/>
      <c r="Y31" s="27"/>
      <c r="Z31" s="27"/>
      <c r="AA31" s="42"/>
    </row>
    <row r="32" spans="1:27" x14ac:dyDescent="0.35">
      <c r="A32" s="34" t="s">
        <v>37</v>
      </c>
      <c r="B32" s="92" t="e">
        <f>SUM(F23:O30)</f>
        <v>#DIV/0!</v>
      </c>
      <c r="C32" s="29"/>
      <c r="D32" s="29"/>
      <c r="E32" s="21"/>
      <c r="F32" s="21"/>
      <c r="G32" s="31"/>
      <c r="H32" s="21"/>
      <c r="I32" s="21"/>
      <c r="J32" s="21"/>
      <c r="K32" s="21"/>
      <c r="L32" s="21"/>
      <c r="M32" s="21"/>
      <c r="N32" s="21"/>
      <c r="O32" s="21"/>
      <c r="P32" s="21"/>
      <c r="Q32" s="21"/>
      <c r="R32" s="27"/>
      <c r="S32" s="27"/>
      <c r="T32" s="27"/>
      <c r="U32" s="27"/>
      <c r="V32" s="27"/>
      <c r="W32" s="27"/>
      <c r="X32" s="27"/>
      <c r="Y32" s="27"/>
      <c r="Z32" s="27"/>
      <c r="AA32" s="42"/>
    </row>
    <row r="33" spans="1:27" x14ac:dyDescent="0.35">
      <c r="A33" s="34" t="s">
        <v>92</v>
      </c>
      <c r="B33" s="90" t="e">
        <f>SUM(Q23:Z30)</f>
        <v>#DIV/0!</v>
      </c>
      <c r="C33" s="30"/>
      <c r="D33" s="30"/>
      <c r="E33" s="21"/>
      <c r="F33" s="21"/>
      <c r="G33" s="31"/>
      <c r="H33" s="21"/>
      <c r="I33" s="21"/>
      <c r="J33" s="21"/>
      <c r="K33" s="21"/>
      <c r="L33" s="21"/>
      <c r="M33" s="21"/>
      <c r="N33" s="21"/>
      <c r="O33" s="21"/>
      <c r="P33" s="21"/>
      <c r="Q33" s="21"/>
      <c r="R33" s="27"/>
      <c r="S33" s="27"/>
      <c r="T33" s="27"/>
      <c r="U33" s="27"/>
      <c r="V33" s="27"/>
      <c r="W33" s="27"/>
      <c r="X33" s="27"/>
      <c r="Y33" s="27"/>
      <c r="Z33" s="27"/>
      <c r="AA33" s="42"/>
    </row>
    <row r="34" spans="1:27" x14ac:dyDescent="0.35">
      <c r="A34" s="34" t="s">
        <v>85</v>
      </c>
      <c r="B34" s="158">
        <f>Data!K15</f>
        <v>0</v>
      </c>
      <c r="C34" s="85"/>
      <c r="D34" s="85"/>
      <c r="E34" s="23"/>
      <c r="F34" s="21"/>
      <c r="G34" s="31"/>
      <c r="H34" s="21"/>
      <c r="I34" s="21"/>
      <c r="J34" s="21"/>
      <c r="K34" s="21"/>
      <c r="L34" s="21"/>
      <c r="M34" s="21"/>
      <c r="N34" s="21"/>
      <c r="O34" s="21"/>
      <c r="P34" s="21"/>
      <c r="Q34" s="21"/>
      <c r="R34" s="27"/>
      <c r="S34" s="27"/>
      <c r="T34" s="27"/>
      <c r="U34" s="27"/>
      <c r="V34" s="27"/>
      <c r="W34" s="27"/>
      <c r="X34" s="27"/>
      <c r="Y34" s="27"/>
      <c r="Z34" s="27"/>
      <c r="AA34" s="42"/>
    </row>
    <row r="35" spans="1:27" x14ac:dyDescent="0.35">
      <c r="A35" s="34" t="s">
        <v>30</v>
      </c>
      <c r="B35" s="92" t="e">
        <f>MAX(-B34*12.5,-SUM(Q30:Z30))</f>
        <v>#DIV/0!</v>
      </c>
      <c r="C35" s="30"/>
      <c r="D35" s="30"/>
      <c r="E35" s="23"/>
      <c r="F35" s="21"/>
      <c r="G35" s="31"/>
      <c r="H35" s="21"/>
      <c r="I35" s="21"/>
      <c r="J35" s="21"/>
      <c r="K35" s="21"/>
      <c r="L35" s="21"/>
      <c r="M35" s="21"/>
      <c r="N35" s="21"/>
      <c r="O35" s="21"/>
      <c r="P35" s="21"/>
      <c r="Q35" s="21"/>
      <c r="R35" s="27"/>
      <c r="S35" s="27"/>
      <c r="T35" s="27"/>
      <c r="U35" s="27"/>
      <c r="V35" s="27"/>
      <c r="W35" s="27"/>
      <c r="X35" s="27"/>
      <c r="Y35" s="27"/>
      <c r="Z35" s="27"/>
      <c r="AA35" s="42"/>
    </row>
    <row r="36" spans="1:27" x14ac:dyDescent="0.35">
      <c r="A36" s="34"/>
      <c r="B36" s="22"/>
      <c r="C36" s="22"/>
      <c r="D36" s="22"/>
      <c r="E36" s="23"/>
      <c r="F36" s="21"/>
      <c r="G36" s="31"/>
      <c r="H36" s="21"/>
      <c r="I36" s="21"/>
      <c r="J36" s="21"/>
      <c r="K36" s="21"/>
      <c r="L36" s="21"/>
      <c r="M36" s="21"/>
      <c r="N36" s="21"/>
      <c r="O36" s="21"/>
      <c r="P36" s="21"/>
      <c r="Q36" s="21"/>
      <c r="R36" s="27"/>
      <c r="S36" s="27"/>
      <c r="T36" s="27"/>
      <c r="U36" s="27"/>
      <c r="V36" s="27"/>
      <c r="W36" s="27"/>
      <c r="X36" s="27"/>
      <c r="Y36" s="27"/>
      <c r="Z36" s="27"/>
      <c r="AA36" s="42"/>
    </row>
    <row r="37" spans="1:27" x14ac:dyDescent="0.35">
      <c r="A37" s="100" t="s">
        <v>41</v>
      </c>
      <c r="B37" s="101" t="e">
        <f>B32+B35</f>
        <v>#DIV/0!</v>
      </c>
      <c r="C37" s="29"/>
      <c r="D37" s="29"/>
      <c r="E37" s="21"/>
      <c r="F37" s="21"/>
      <c r="G37" s="31"/>
      <c r="H37" s="21"/>
      <c r="I37" s="21"/>
      <c r="J37" s="21"/>
      <c r="K37" s="21"/>
      <c r="L37" s="21"/>
      <c r="M37" s="21"/>
      <c r="N37" s="21"/>
      <c r="O37" s="21"/>
      <c r="P37" s="21"/>
      <c r="Q37" s="21"/>
      <c r="R37" s="27"/>
      <c r="S37" s="27"/>
      <c r="T37" s="27"/>
      <c r="U37" s="27"/>
      <c r="V37" s="27"/>
      <c r="W37" s="27"/>
      <c r="X37" s="27"/>
      <c r="Y37" s="27"/>
      <c r="Z37" s="27"/>
      <c r="AA37" s="42"/>
    </row>
    <row r="38" spans="1:27" x14ac:dyDescent="0.35">
      <c r="A38" s="52"/>
      <c r="B38" s="32"/>
      <c r="C38" s="32"/>
      <c r="D38" s="32"/>
      <c r="E38" s="32"/>
      <c r="F38" s="32"/>
      <c r="G38" s="32"/>
      <c r="H38" s="32"/>
      <c r="I38" s="32"/>
      <c r="J38" s="32"/>
      <c r="K38" s="32"/>
      <c r="L38" s="32"/>
      <c r="M38" s="32"/>
      <c r="N38" s="32"/>
      <c r="O38" s="32"/>
      <c r="P38" s="32"/>
      <c r="Q38" s="32"/>
      <c r="R38" s="103"/>
      <c r="S38" s="103"/>
      <c r="T38" s="103"/>
      <c r="U38" s="103"/>
      <c r="V38" s="103"/>
      <c r="W38" s="103"/>
      <c r="X38" s="103"/>
      <c r="Y38" s="103"/>
      <c r="Z38" s="103"/>
      <c r="AA38" s="104"/>
    </row>
    <row r="39" spans="1:27" x14ac:dyDescent="0.35">
      <c r="A39" s="35"/>
      <c r="B39" s="35"/>
      <c r="C39" s="35"/>
      <c r="D39" s="35"/>
      <c r="E39" s="35"/>
      <c r="F39" s="35"/>
      <c r="G39" s="35"/>
      <c r="H39" s="35"/>
      <c r="I39" s="35"/>
      <c r="J39" s="35"/>
      <c r="K39" s="35"/>
      <c r="L39" s="35"/>
      <c r="M39" s="35"/>
      <c r="N39" s="35"/>
      <c r="O39" s="35"/>
      <c r="P39" s="35"/>
      <c r="Q39" s="21"/>
    </row>
    <row r="40" spans="1:27" x14ac:dyDescent="0.35">
      <c r="A40" s="17" t="s">
        <v>146</v>
      </c>
      <c r="B40" s="18"/>
      <c r="C40" s="18"/>
      <c r="D40" s="18"/>
      <c r="E40" s="18"/>
      <c r="F40" s="19"/>
      <c r="G40" s="18"/>
      <c r="H40" s="18"/>
      <c r="I40" s="18"/>
      <c r="J40" s="18"/>
      <c r="K40" s="18"/>
      <c r="L40" s="18"/>
      <c r="M40" s="18"/>
      <c r="N40" s="18"/>
      <c r="O40" s="18"/>
      <c r="P40" s="18"/>
      <c r="Q40" s="18"/>
      <c r="R40" s="19"/>
      <c r="S40" s="19"/>
      <c r="T40" s="19"/>
      <c r="U40" s="19"/>
      <c r="V40" s="19"/>
      <c r="W40" s="19"/>
      <c r="X40" s="19"/>
      <c r="Y40" s="19"/>
      <c r="Z40" s="19"/>
      <c r="AA40" s="131"/>
    </row>
    <row r="41" spans="1:27" ht="18" x14ac:dyDescent="0.4">
      <c r="A41" s="20"/>
      <c r="B41" s="21"/>
      <c r="C41" s="21"/>
      <c r="D41" s="21"/>
      <c r="E41" s="21"/>
      <c r="F41" s="281" t="s">
        <v>99</v>
      </c>
      <c r="G41" s="281"/>
      <c r="H41" s="281"/>
      <c r="I41" s="281"/>
      <c r="J41" s="281"/>
      <c r="K41" s="281"/>
      <c r="L41" s="281"/>
      <c r="M41" s="281"/>
      <c r="N41" s="281"/>
      <c r="O41" s="281"/>
      <c r="P41" s="108"/>
      <c r="Q41" s="21"/>
      <c r="R41" s="27"/>
      <c r="S41" s="27"/>
      <c r="T41" s="27"/>
      <c r="U41" s="27"/>
      <c r="V41" s="27"/>
      <c r="W41" s="27"/>
      <c r="X41" s="27"/>
      <c r="Y41" s="27"/>
      <c r="Z41" s="27"/>
      <c r="AA41" s="42"/>
    </row>
    <row r="42" spans="1:27" x14ac:dyDescent="0.35">
      <c r="A42" s="127" t="s">
        <v>165</v>
      </c>
      <c r="B42" s="91">
        <f>Data!F15</f>
        <v>0</v>
      </c>
      <c r="C42" s="22"/>
      <c r="D42" s="22"/>
      <c r="E42" s="23"/>
      <c r="F42" s="278" t="s">
        <v>60</v>
      </c>
      <c r="G42" s="282"/>
      <c r="H42" s="282"/>
      <c r="I42" s="282"/>
      <c r="J42" s="282"/>
      <c r="K42" s="282"/>
      <c r="L42" s="282"/>
      <c r="M42" s="282"/>
      <c r="N42" s="282"/>
      <c r="O42" s="283"/>
      <c r="P42" s="109"/>
      <c r="Q42" s="21"/>
      <c r="R42" s="27"/>
      <c r="S42" s="27"/>
      <c r="T42" s="27"/>
      <c r="U42" s="27"/>
      <c r="V42" s="27"/>
      <c r="W42" s="27"/>
      <c r="X42" s="27"/>
      <c r="Y42" s="27"/>
      <c r="Z42" s="27"/>
      <c r="AA42" s="42"/>
    </row>
    <row r="43" spans="1:27" ht="29.25" customHeight="1" x14ac:dyDescent="0.35">
      <c r="A43" s="20"/>
      <c r="B43" s="22"/>
      <c r="C43" s="22"/>
      <c r="D43" s="284" t="s">
        <v>153</v>
      </c>
      <c r="E43" s="285"/>
      <c r="F43" s="93" t="s">
        <v>63</v>
      </c>
      <c r="G43" s="144" t="s">
        <v>62</v>
      </c>
      <c r="H43" s="144" t="s">
        <v>135</v>
      </c>
      <c r="I43" s="144" t="s">
        <v>136</v>
      </c>
      <c r="J43" s="144" t="s">
        <v>137</v>
      </c>
      <c r="K43" s="144" t="s">
        <v>58</v>
      </c>
      <c r="L43" s="144" t="s">
        <v>134</v>
      </c>
      <c r="M43" s="144" t="s">
        <v>138</v>
      </c>
      <c r="N43" s="144" t="s">
        <v>59</v>
      </c>
      <c r="O43" s="144" t="s">
        <v>64</v>
      </c>
      <c r="P43" s="57" t="s">
        <v>155</v>
      </c>
      <c r="R43" s="27"/>
      <c r="S43" s="27"/>
      <c r="T43" s="27"/>
      <c r="U43" s="27"/>
      <c r="V43" s="27"/>
      <c r="W43" s="27"/>
      <c r="X43" s="27"/>
      <c r="Y43" s="27"/>
      <c r="Z43" s="27"/>
      <c r="AA43" s="42"/>
    </row>
    <row r="44" spans="1:27" x14ac:dyDescent="0.35">
      <c r="A44" s="105"/>
      <c r="B44" s="22"/>
      <c r="C44" s="22"/>
      <c r="D44" s="286"/>
      <c r="E44" s="287"/>
      <c r="F44" s="146"/>
      <c r="G44" s="146"/>
      <c r="H44" s="146"/>
      <c r="I44" s="146"/>
      <c r="J44" s="146"/>
      <c r="K44" s="146"/>
      <c r="L44" s="146"/>
      <c r="M44" s="146"/>
      <c r="N44" s="146"/>
      <c r="O44" s="146"/>
      <c r="P44" s="147">
        <f>SUM(F44:O44)</f>
        <v>0</v>
      </c>
      <c r="R44" s="27"/>
      <c r="S44" s="27"/>
      <c r="T44" s="27"/>
      <c r="U44" s="27"/>
      <c r="V44" s="27"/>
      <c r="W44" s="27"/>
      <c r="X44" s="27"/>
      <c r="Y44" s="27"/>
      <c r="Z44" s="27"/>
      <c r="AA44" s="42"/>
    </row>
    <row r="45" spans="1:27" x14ac:dyDescent="0.35">
      <c r="A45" s="110"/>
      <c r="B45" s="22"/>
      <c r="C45" s="22"/>
      <c r="D45" s="74" t="s">
        <v>65</v>
      </c>
      <c r="E45" s="143"/>
      <c r="F45" s="72">
        <v>0.5</v>
      </c>
      <c r="G45" s="72">
        <v>0.45</v>
      </c>
      <c r="H45" s="72">
        <v>0.4</v>
      </c>
      <c r="I45" s="72">
        <v>0.4</v>
      </c>
      <c r="J45" s="72">
        <v>0.4</v>
      </c>
      <c r="K45" s="72">
        <v>0</v>
      </c>
      <c r="L45" s="72">
        <v>0</v>
      </c>
      <c r="M45" s="72">
        <v>0</v>
      </c>
      <c r="N45" s="72">
        <v>0</v>
      </c>
      <c r="O45" s="72">
        <v>0</v>
      </c>
      <c r="P45" s="22"/>
      <c r="Q45" s="48"/>
      <c r="R45" s="27"/>
      <c r="S45" s="27"/>
      <c r="T45" s="27"/>
      <c r="U45" s="27"/>
      <c r="V45" s="27"/>
      <c r="W45" s="27"/>
      <c r="X45" s="27"/>
      <c r="Y45" s="27"/>
      <c r="Z45" s="27"/>
      <c r="AA45" s="42"/>
    </row>
    <row r="46" spans="1:27" x14ac:dyDescent="0.35">
      <c r="A46" s="289" t="s">
        <v>161</v>
      </c>
      <c r="B46" s="294"/>
      <c r="C46" s="27"/>
      <c r="D46" s="27"/>
      <c r="E46" s="21"/>
      <c r="F46" s="27"/>
      <c r="G46" s="27"/>
      <c r="H46" s="27"/>
      <c r="I46" s="27"/>
      <c r="J46" s="27"/>
      <c r="K46" s="27"/>
      <c r="L46" s="27"/>
      <c r="M46" s="27"/>
      <c r="N46" s="27"/>
      <c r="O46" s="27"/>
      <c r="P46" s="21"/>
      <c r="Q46" s="21"/>
      <c r="R46" s="27"/>
      <c r="S46" s="27"/>
      <c r="T46" s="27"/>
      <c r="U46" s="27"/>
      <c r="V46" s="27"/>
      <c r="W46" s="27"/>
      <c r="X46" s="27"/>
      <c r="Y46" s="27"/>
      <c r="Z46" s="27"/>
      <c r="AA46" s="42"/>
    </row>
    <row r="47" spans="1:27" x14ac:dyDescent="0.35">
      <c r="A47" s="117" t="s">
        <v>205</v>
      </c>
      <c r="B47" s="77"/>
      <c r="C47" s="158"/>
      <c r="D47" s="83"/>
      <c r="E47" s="23"/>
      <c r="F47" s="91" t="e">
        <f t="shared" ref="F47:F54" si="17">($B47*F$44)/$B$42</f>
        <v>#DIV/0!</v>
      </c>
      <c r="G47" s="91" t="e">
        <f t="shared" ref="G47:O54" si="18">($B47*G$44)/$B$42</f>
        <v>#DIV/0!</v>
      </c>
      <c r="H47" s="91" t="e">
        <f t="shared" si="18"/>
        <v>#DIV/0!</v>
      </c>
      <c r="I47" s="91" t="e">
        <f t="shared" si="18"/>
        <v>#DIV/0!</v>
      </c>
      <c r="J47" s="91" t="e">
        <f t="shared" si="18"/>
        <v>#DIV/0!</v>
      </c>
      <c r="K47" s="91" t="e">
        <f t="shared" si="18"/>
        <v>#DIV/0!</v>
      </c>
      <c r="L47" s="91" t="e">
        <f t="shared" si="18"/>
        <v>#DIV/0!</v>
      </c>
      <c r="M47" s="91" t="e">
        <f t="shared" si="18"/>
        <v>#DIV/0!</v>
      </c>
      <c r="N47" s="91" t="e">
        <f t="shared" si="18"/>
        <v>#DIV/0!</v>
      </c>
      <c r="O47" s="91" t="e">
        <f t="shared" si="18"/>
        <v>#DIV/0!</v>
      </c>
      <c r="P47" s="58"/>
      <c r="Q47" s="21"/>
      <c r="R47" s="27"/>
      <c r="S47" s="27"/>
      <c r="T47" s="27"/>
      <c r="U47" s="27"/>
      <c r="V47" s="27"/>
      <c r="W47" s="27"/>
      <c r="X47" s="27"/>
      <c r="Y47" s="27"/>
      <c r="Z47" s="27"/>
      <c r="AA47" s="42"/>
    </row>
    <row r="48" spans="1:27" x14ac:dyDescent="0.35">
      <c r="A48" s="117" t="s">
        <v>199</v>
      </c>
      <c r="B48" s="76"/>
      <c r="C48" s="158"/>
      <c r="D48" s="83"/>
      <c r="E48" s="23"/>
      <c r="F48" s="91" t="e">
        <f t="shared" si="17"/>
        <v>#DIV/0!</v>
      </c>
      <c r="G48" s="91" t="e">
        <f t="shared" si="18"/>
        <v>#DIV/0!</v>
      </c>
      <c r="H48" s="91" t="e">
        <f t="shared" si="18"/>
        <v>#DIV/0!</v>
      </c>
      <c r="I48" s="91" t="e">
        <f t="shared" si="18"/>
        <v>#DIV/0!</v>
      </c>
      <c r="J48" s="91" t="e">
        <f t="shared" si="18"/>
        <v>#DIV/0!</v>
      </c>
      <c r="K48" s="91" t="e">
        <f t="shared" si="18"/>
        <v>#DIV/0!</v>
      </c>
      <c r="L48" s="91" t="e">
        <f t="shared" si="18"/>
        <v>#DIV/0!</v>
      </c>
      <c r="M48" s="91" t="e">
        <f t="shared" si="18"/>
        <v>#DIV/0!</v>
      </c>
      <c r="N48" s="91" t="e">
        <f t="shared" si="18"/>
        <v>#DIV/0!</v>
      </c>
      <c r="O48" s="91" t="e">
        <f t="shared" si="18"/>
        <v>#DIV/0!</v>
      </c>
      <c r="P48" s="27"/>
      <c r="R48" s="27"/>
      <c r="S48" s="27"/>
      <c r="T48" s="27"/>
      <c r="U48" s="27"/>
      <c r="V48" s="27"/>
      <c r="W48" s="27"/>
      <c r="X48" s="27"/>
      <c r="Y48" s="27"/>
      <c r="Z48" s="27"/>
      <c r="AA48" s="42"/>
    </row>
    <row r="49" spans="1:27" x14ac:dyDescent="0.35">
      <c r="A49" s="117" t="s">
        <v>200</v>
      </c>
      <c r="B49" s="76"/>
      <c r="C49" s="158"/>
      <c r="D49" s="83"/>
      <c r="E49" s="23"/>
      <c r="F49" s="91" t="e">
        <f t="shared" si="17"/>
        <v>#DIV/0!</v>
      </c>
      <c r="G49" s="91" t="e">
        <f t="shared" si="18"/>
        <v>#DIV/0!</v>
      </c>
      <c r="H49" s="91" t="e">
        <f t="shared" si="18"/>
        <v>#DIV/0!</v>
      </c>
      <c r="I49" s="91" t="e">
        <f t="shared" si="18"/>
        <v>#DIV/0!</v>
      </c>
      <c r="J49" s="91" t="e">
        <f t="shared" si="18"/>
        <v>#DIV/0!</v>
      </c>
      <c r="K49" s="91" t="e">
        <f t="shared" si="18"/>
        <v>#DIV/0!</v>
      </c>
      <c r="L49" s="91" t="e">
        <f t="shared" si="18"/>
        <v>#DIV/0!</v>
      </c>
      <c r="M49" s="91" t="e">
        <f t="shared" si="18"/>
        <v>#DIV/0!</v>
      </c>
      <c r="N49" s="91" t="e">
        <f t="shared" si="18"/>
        <v>#DIV/0!</v>
      </c>
      <c r="O49" s="91" t="e">
        <f t="shared" si="18"/>
        <v>#DIV/0!</v>
      </c>
      <c r="P49" s="27"/>
      <c r="R49" s="27"/>
      <c r="S49" s="27"/>
      <c r="T49" s="27"/>
      <c r="U49" s="27"/>
      <c r="V49" s="27"/>
      <c r="W49" s="27"/>
      <c r="X49" s="27"/>
      <c r="Y49" s="27"/>
      <c r="Z49" s="27"/>
      <c r="AA49" s="42"/>
    </row>
    <row r="50" spans="1:27" x14ac:dyDescent="0.35">
      <c r="A50" s="117" t="s">
        <v>201</v>
      </c>
      <c r="B50" s="76"/>
      <c r="C50" s="158"/>
      <c r="D50" s="83"/>
      <c r="E50" s="23"/>
      <c r="F50" s="91" t="e">
        <f t="shared" si="17"/>
        <v>#DIV/0!</v>
      </c>
      <c r="G50" s="91" t="e">
        <f t="shared" si="18"/>
        <v>#DIV/0!</v>
      </c>
      <c r="H50" s="91" t="e">
        <f t="shared" si="18"/>
        <v>#DIV/0!</v>
      </c>
      <c r="I50" s="91" t="e">
        <f t="shared" si="18"/>
        <v>#DIV/0!</v>
      </c>
      <c r="J50" s="91" t="e">
        <f t="shared" si="18"/>
        <v>#DIV/0!</v>
      </c>
      <c r="K50" s="91" t="e">
        <f t="shared" si="18"/>
        <v>#DIV/0!</v>
      </c>
      <c r="L50" s="91" t="e">
        <f t="shared" si="18"/>
        <v>#DIV/0!</v>
      </c>
      <c r="M50" s="91" t="e">
        <f t="shared" si="18"/>
        <v>#DIV/0!</v>
      </c>
      <c r="N50" s="91" t="e">
        <f t="shared" si="18"/>
        <v>#DIV/0!</v>
      </c>
      <c r="O50" s="91" t="e">
        <f t="shared" si="18"/>
        <v>#DIV/0!</v>
      </c>
      <c r="P50" s="114"/>
      <c r="Q50" s="115"/>
      <c r="R50" s="27"/>
      <c r="S50" s="27"/>
      <c r="T50" s="27"/>
      <c r="U50" s="27"/>
      <c r="V50" s="27"/>
      <c r="W50" s="27"/>
      <c r="X50" s="27"/>
      <c r="Y50" s="27"/>
      <c r="Z50" s="27"/>
      <c r="AA50" s="42"/>
    </row>
    <row r="51" spans="1:27" x14ac:dyDescent="0.35">
      <c r="A51" s="117" t="s">
        <v>202</v>
      </c>
      <c r="B51" s="76"/>
      <c r="C51" s="158"/>
      <c r="D51" s="83"/>
      <c r="E51" s="23"/>
      <c r="F51" s="91" t="e">
        <f t="shared" si="17"/>
        <v>#DIV/0!</v>
      </c>
      <c r="G51" s="91" t="e">
        <f t="shared" si="18"/>
        <v>#DIV/0!</v>
      </c>
      <c r="H51" s="91" t="e">
        <f t="shared" si="18"/>
        <v>#DIV/0!</v>
      </c>
      <c r="I51" s="91" t="e">
        <f t="shared" si="18"/>
        <v>#DIV/0!</v>
      </c>
      <c r="J51" s="91" t="e">
        <f t="shared" si="18"/>
        <v>#DIV/0!</v>
      </c>
      <c r="K51" s="91" t="e">
        <f t="shared" si="18"/>
        <v>#DIV/0!</v>
      </c>
      <c r="L51" s="91" t="e">
        <f t="shared" si="18"/>
        <v>#DIV/0!</v>
      </c>
      <c r="M51" s="91" t="e">
        <f t="shared" si="18"/>
        <v>#DIV/0!</v>
      </c>
      <c r="N51" s="91" t="e">
        <f t="shared" si="18"/>
        <v>#DIV/0!</v>
      </c>
      <c r="O51" s="91" t="e">
        <f t="shared" si="18"/>
        <v>#DIV/0!</v>
      </c>
      <c r="P51" s="133"/>
      <c r="Q51" s="58"/>
      <c r="R51" s="27"/>
      <c r="S51" s="27"/>
      <c r="T51" s="27"/>
      <c r="U51" s="27"/>
      <c r="V51" s="27"/>
      <c r="W51" s="27"/>
      <c r="X51" s="27"/>
      <c r="Y51" s="27"/>
      <c r="Z51" s="27"/>
      <c r="AA51" s="42"/>
    </row>
    <row r="52" spans="1:27" x14ac:dyDescent="0.35">
      <c r="A52" s="117" t="s">
        <v>203</v>
      </c>
      <c r="B52" s="76"/>
      <c r="C52" s="158"/>
      <c r="D52" s="83"/>
      <c r="E52" s="23"/>
      <c r="F52" s="91" t="e">
        <f t="shared" si="17"/>
        <v>#DIV/0!</v>
      </c>
      <c r="G52" s="91" t="e">
        <f t="shared" si="18"/>
        <v>#DIV/0!</v>
      </c>
      <c r="H52" s="91" t="e">
        <f t="shared" si="18"/>
        <v>#DIV/0!</v>
      </c>
      <c r="I52" s="91" t="e">
        <f t="shared" si="18"/>
        <v>#DIV/0!</v>
      </c>
      <c r="J52" s="91" t="e">
        <f t="shared" si="18"/>
        <v>#DIV/0!</v>
      </c>
      <c r="K52" s="91" t="e">
        <f t="shared" si="18"/>
        <v>#DIV/0!</v>
      </c>
      <c r="L52" s="91" t="e">
        <f t="shared" si="18"/>
        <v>#DIV/0!</v>
      </c>
      <c r="M52" s="91" t="e">
        <f t="shared" si="18"/>
        <v>#DIV/0!</v>
      </c>
      <c r="N52" s="91" t="e">
        <f t="shared" si="18"/>
        <v>#DIV/0!</v>
      </c>
      <c r="O52" s="91" t="e">
        <f t="shared" si="18"/>
        <v>#DIV/0!</v>
      </c>
      <c r="P52" s="133"/>
      <c r="Q52" s="53"/>
      <c r="R52" s="27"/>
      <c r="S52" s="27"/>
      <c r="T52" s="27"/>
      <c r="U52" s="27"/>
      <c r="V52" s="27"/>
      <c r="W52" s="27"/>
      <c r="X52" s="27"/>
      <c r="Y52" s="27"/>
      <c r="Z52" s="27"/>
      <c r="AA52" s="42"/>
    </row>
    <row r="53" spans="1:27" x14ac:dyDescent="0.35">
      <c r="A53" s="117" t="s">
        <v>204</v>
      </c>
      <c r="B53" s="76"/>
      <c r="C53" s="158"/>
      <c r="D53" s="83"/>
      <c r="E53" s="23"/>
      <c r="F53" s="91" t="e">
        <f t="shared" si="17"/>
        <v>#DIV/0!</v>
      </c>
      <c r="G53" s="91" t="e">
        <f t="shared" si="18"/>
        <v>#DIV/0!</v>
      </c>
      <c r="H53" s="91" t="e">
        <f t="shared" si="18"/>
        <v>#DIV/0!</v>
      </c>
      <c r="I53" s="91" t="e">
        <f t="shared" si="18"/>
        <v>#DIV/0!</v>
      </c>
      <c r="J53" s="91" t="e">
        <f t="shared" si="18"/>
        <v>#DIV/0!</v>
      </c>
      <c r="K53" s="91" t="e">
        <f t="shared" si="18"/>
        <v>#DIV/0!</v>
      </c>
      <c r="L53" s="91" t="e">
        <f t="shared" si="18"/>
        <v>#DIV/0!</v>
      </c>
      <c r="M53" s="91" t="e">
        <f t="shared" si="18"/>
        <v>#DIV/0!</v>
      </c>
      <c r="N53" s="91" t="e">
        <f t="shared" si="18"/>
        <v>#DIV/0!</v>
      </c>
      <c r="O53" s="91" t="e">
        <f t="shared" si="18"/>
        <v>#DIV/0!</v>
      </c>
      <c r="P53" s="133" t="s">
        <v>156</v>
      </c>
      <c r="Q53" s="133"/>
      <c r="R53" s="27"/>
      <c r="S53" s="27"/>
      <c r="T53" s="27"/>
      <c r="U53" s="27"/>
      <c r="V53" s="27"/>
      <c r="W53" s="27"/>
      <c r="X53" s="27"/>
      <c r="Y53" s="27"/>
      <c r="Z53" s="27"/>
      <c r="AA53" s="42"/>
    </row>
    <row r="54" spans="1:27" x14ac:dyDescent="0.35">
      <c r="A54" s="117" t="s">
        <v>196</v>
      </c>
      <c r="B54" s="76"/>
      <c r="C54" s="158"/>
      <c r="D54" s="83"/>
      <c r="E54" s="23"/>
      <c r="F54" s="91" t="e">
        <f t="shared" si="17"/>
        <v>#DIV/0!</v>
      </c>
      <c r="G54" s="91" t="e">
        <f t="shared" si="18"/>
        <v>#DIV/0!</v>
      </c>
      <c r="H54" s="91" t="e">
        <f t="shared" si="18"/>
        <v>#DIV/0!</v>
      </c>
      <c r="I54" s="91" t="e">
        <f t="shared" si="18"/>
        <v>#DIV/0!</v>
      </c>
      <c r="J54" s="91" t="e">
        <f t="shared" si="18"/>
        <v>#DIV/0!</v>
      </c>
      <c r="K54" s="91" t="e">
        <f t="shared" si="18"/>
        <v>#DIV/0!</v>
      </c>
      <c r="L54" s="91" t="e">
        <f t="shared" si="18"/>
        <v>#DIV/0!</v>
      </c>
      <c r="M54" s="91" t="e">
        <f t="shared" si="18"/>
        <v>#DIV/0!</v>
      </c>
      <c r="N54" s="91" t="e">
        <f t="shared" si="18"/>
        <v>#DIV/0!</v>
      </c>
      <c r="O54" s="91" t="e">
        <f t="shared" si="18"/>
        <v>#DIV/0!</v>
      </c>
      <c r="P54" s="147" t="e">
        <f>SUM(F47:O54)</f>
        <v>#DIV/0!</v>
      </c>
      <c r="R54" s="27"/>
      <c r="S54" s="27"/>
      <c r="T54" s="27"/>
      <c r="U54" s="27"/>
      <c r="V54" s="27"/>
      <c r="W54" s="27"/>
      <c r="X54" s="27"/>
      <c r="Y54" s="27"/>
      <c r="Z54" s="27"/>
      <c r="AA54" s="42"/>
    </row>
    <row r="55" spans="1:27" ht="18" x14ac:dyDescent="0.4">
      <c r="A55" s="86"/>
      <c r="B55" s="21"/>
      <c r="C55" s="21"/>
      <c r="D55" s="21"/>
      <c r="E55" s="27"/>
      <c r="F55" s="21"/>
      <c r="G55" s="21"/>
      <c r="H55" s="21"/>
      <c r="I55" s="21"/>
      <c r="J55" s="21"/>
      <c r="K55" s="21"/>
      <c r="L55" s="21"/>
      <c r="M55" s="21"/>
      <c r="N55" s="21"/>
      <c r="O55" s="21"/>
      <c r="P55" s="21"/>
      <c r="Q55" s="288"/>
      <c r="R55" s="288"/>
      <c r="S55" s="288"/>
      <c r="T55" s="288"/>
      <c r="U55" s="288"/>
      <c r="V55" s="288"/>
      <c r="W55" s="288"/>
      <c r="X55" s="288"/>
      <c r="Y55" s="288"/>
      <c r="Z55" s="288"/>
      <c r="AA55" s="42"/>
    </row>
    <row r="56" spans="1:27" x14ac:dyDescent="0.35">
      <c r="A56" s="212" t="s">
        <v>157</v>
      </c>
      <c r="B56" s="89">
        <f>SUM(B47:B54)</f>
        <v>0</v>
      </c>
      <c r="C56" s="28"/>
      <c r="D56" s="28"/>
      <c r="E56" s="21"/>
      <c r="F56" s="281" t="s">
        <v>100</v>
      </c>
      <c r="G56" s="281"/>
      <c r="H56" s="281"/>
      <c r="I56" s="281"/>
      <c r="J56" s="281"/>
      <c r="K56" s="281"/>
      <c r="L56" s="281"/>
      <c r="M56" s="281"/>
      <c r="N56" s="281"/>
      <c r="O56" s="281"/>
      <c r="P56" s="109"/>
      <c r="Q56" s="281" t="s">
        <v>101</v>
      </c>
      <c r="R56" s="281"/>
      <c r="S56" s="281"/>
      <c r="T56" s="281"/>
      <c r="U56" s="281"/>
      <c r="V56" s="281"/>
      <c r="W56" s="281"/>
      <c r="X56" s="281"/>
      <c r="Y56" s="281"/>
      <c r="Z56" s="281"/>
      <c r="AA56" s="42"/>
    </row>
    <row r="57" spans="1:27" ht="27.75" customHeight="1" x14ac:dyDescent="0.35">
      <c r="A57" s="20"/>
      <c r="B57" s="21"/>
      <c r="C57" s="21"/>
      <c r="D57" s="21"/>
      <c r="E57" s="21"/>
      <c r="F57" s="25" t="s">
        <v>63</v>
      </c>
      <c r="G57" s="26" t="s">
        <v>62</v>
      </c>
      <c r="H57" s="26" t="s">
        <v>135</v>
      </c>
      <c r="I57" s="26" t="s">
        <v>136</v>
      </c>
      <c r="J57" s="26" t="s">
        <v>137</v>
      </c>
      <c r="K57" s="26" t="s">
        <v>58</v>
      </c>
      <c r="L57" s="26" t="s">
        <v>134</v>
      </c>
      <c r="M57" s="26" t="s">
        <v>138</v>
      </c>
      <c r="N57" s="26" t="s">
        <v>59</v>
      </c>
      <c r="O57" s="26" t="s">
        <v>64</v>
      </c>
      <c r="P57" s="60"/>
      <c r="Q57" s="129" t="s">
        <v>63</v>
      </c>
      <c r="R57" s="26" t="s">
        <v>62</v>
      </c>
      <c r="S57" s="26" t="s">
        <v>135</v>
      </c>
      <c r="T57" s="26" t="s">
        <v>136</v>
      </c>
      <c r="U57" s="26" t="s">
        <v>137</v>
      </c>
      <c r="V57" s="26" t="s">
        <v>58</v>
      </c>
      <c r="W57" s="26" t="s">
        <v>134</v>
      </c>
      <c r="X57" s="26" t="s">
        <v>138</v>
      </c>
      <c r="Y57" s="26" t="s">
        <v>59</v>
      </c>
      <c r="Z57" s="26" t="s">
        <v>64</v>
      </c>
      <c r="AA57" s="42"/>
    </row>
    <row r="58" spans="1:27" x14ac:dyDescent="0.35">
      <c r="A58" s="291" t="s">
        <v>6</v>
      </c>
      <c r="B58" s="290"/>
      <c r="C58" s="27"/>
      <c r="D58" s="69" t="s">
        <v>81</v>
      </c>
      <c r="E58" s="27"/>
      <c r="F58" s="278" t="s">
        <v>104</v>
      </c>
      <c r="G58" s="279"/>
      <c r="H58" s="279"/>
      <c r="I58" s="279"/>
      <c r="J58" s="279"/>
      <c r="K58" s="279"/>
      <c r="L58" s="279"/>
      <c r="M58" s="279"/>
      <c r="N58" s="279"/>
      <c r="O58" s="280"/>
      <c r="P58" s="49"/>
      <c r="Q58" s="278" t="s">
        <v>105</v>
      </c>
      <c r="R58" s="279"/>
      <c r="S58" s="279"/>
      <c r="T58" s="279"/>
      <c r="U58" s="279"/>
      <c r="V58" s="279"/>
      <c r="W58" s="279"/>
      <c r="X58" s="279"/>
      <c r="Y58" s="279"/>
      <c r="Z58" s="280"/>
      <c r="AA58" s="42"/>
    </row>
    <row r="59" spans="1:27" x14ac:dyDescent="0.35">
      <c r="A59" s="117" t="s">
        <v>16</v>
      </c>
      <c r="B59" s="119">
        <v>2.9999999999999997E-4</v>
      </c>
      <c r="C59" s="27"/>
      <c r="D59" s="87">
        <f t="shared" ref="D59:D66" si="19">(1-EXP(-50*B59))/(1-EXP(-50))*0.1+(1-(1-EXP(-50*B59))/(1-EXP(-50)))*0.2</f>
        <v>0.19851119396030628</v>
      </c>
      <c r="E59" s="27"/>
      <c r="F59" s="91" t="e">
        <f>MIN(F$45*NORMSDIST((1/SQRT(1-$D59))*NORMSINV($B59)+SQRT($D59/(1-$D59))*NORMSINV(0.999))*(1+0.047*((1-$B59)/$B59^0.44)),F$45)*F47*12.5</f>
        <v>#DIV/0!</v>
      </c>
      <c r="G59" s="91" t="e">
        <f t="shared" ref="G59:O59" si="20">MIN(G$45*NORMSDIST((1/SQRT(1-$D59))*NORMSINV($B59)+SQRT($D59/(1-$D59))*NORMSINV(0.999))*(1+0.047*((1-$B59)/$B59^0.44)),G$45)*G47*12.5</f>
        <v>#DIV/0!</v>
      </c>
      <c r="H59" s="91" t="e">
        <f t="shared" si="20"/>
        <v>#DIV/0!</v>
      </c>
      <c r="I59" s="91" t="e">
        <f t="shared" si="20"/>
        <v>#DIV/0!</v>
      </c>
      <c r="J59" s="91" t="e">
        <f t="shared" si="20"/>
        <v>#DIV/0!</v>
      </c>
      <c r="K59" s="91" t="e">
        <f t="shared" si="20"/>
        <v>#DIV/0!</v>
      </c>
      <c r="L59" s="91" t="e">
        <f t="shared" si="20"/>
        <v>#DIV/0!</v>
      </c>
      <c r="M59" s="91" t="e">
        <f t="shared" si="20"/>
        <v>#DIV/0!</v>
      </c>
      <c r="N59" s="91" t="e">
        <f t="shared" si="20"/>
        <v>#DIV/0!</v>
      </c>
      <c r="O59" s="91" t="e">
        <f t="shared" si="20"/>
        <v>#DIV/0!</v>
      </c>
      <c r="P59" s="61"/>
      <c r="Q59" s="130" t="e">
        <f t="shared" ref="Q59:Z65" si="21">$B59*F$45*F47*12.5</f>
        <v>#DIV/0!</v>
      </c>
      <c r="R59" s="91" t="e">
        <f t="shared" si="21"/>
        <v>#DIV/0!</v>
      </c>
      <c r="S59" s="91" t="e">
        <f t="shared" si="21"/>
        <v>#DIV/0!</v>
      </c>
      <c r="T59" s="91" t="e">
        <f t="shared" si="21"/>
        <v>#DIV/0!</v>
      </c>
      <c r="U59" s="91" t="e">
        <f t="shared" si="21"/>
        <v>#DIV/0!</v>
      </c>
      <c r="V59" s="91" t="e">
        <f t="shared" si="21"/>
        <v>#DIV/0!</v>
      </c>
      <c r="W59" s="91" t="e">
        <f t="shared" si="21"/>
        <v>#DIV/0!</v>
      </c>
      <c r="X59" s="91" t="e">
        <f t="shared" si="21"/>
        <v>#DIV/0!</v>
      </c>
      <c r="Y59" s="91" t="e">
        <f t="shared" si="21"/>
        <v>#DIV/0!</v>
      </c>
      <c r="Z59" s="91" t="e">
        <f t="shared" si="21"/>
        <v>#DIV/0!</v>
      </c>
      <c r="AA59" s="42"/>
    </row>
    <row r="60" spans="1:27" x14ac:dyDescent="0.35">
      <c r="A60" s="117" t="s">
        <v>17</v>
      </c>
      <c r="B60" s="119">
        <v>6.4999999999999997E-4</v>
      </c>
      <c r="C60" s="27"/>
      <c r="D60" s="87">
        <f t="shared" si="19"/>
        <v>0.19680224498313062</v>
      </c>
      <c r="E60" s="27"/>
      <c r="F60" s="91" t="e">
        <f t="shared" ref="F60:O60" si="22">MIN(F$45*NORMSDIST((1/SQRT(1-$D60))*NORMSINV($B60)+SQRT($D60/(1-$D60))*NORMSINV(0.999))*(1+0.047*((1-$B60)/$B60^0.44)),F$45)*F48*12.5</f>
        <v>#DIV/0!</v>
      </c>
      <c r="G60" s="91" t="e">
        <f t="shared" si="22"/>
        <v>#DIV/0!</v>
      </c>
      <c r="H60" s="91" t="e">
        <f t="shared" si="22"/>
        <v>#DIV/0!</v>
      </c>
      <c r="I60" s="91" t="e">
        <f t="shared" si="22"/>
        <v>#DIV/0!</v>
      </c>
      <c r="J60" s="91" t="e">
        <f t="shared" si="22"/>
        <v>#DIV/0!</v>
      </c>
      <c r="K60" s="91" t="e">
        <f t="shared" si="22"/>
        <v>#DIV/0!</v>
      </c>
      <c r="L60" s="91" t="e">
        <f t="shared" si="22"/>
        <v>#DIV/0!</v>
      </c>
      <c r="M60" s="91" t="e">
        <f t="shared" si="22"/>
        <v>#DIV/0!</v>
      </c>
      <c r="N60" s="91" t="e">
        <f t="shared" si="22"/>
        <v>#DIV/0!</v>
      </c>
      <c r="O60" s="91" t="e">
        <f t="shared" si="22"/>
        <v>#DIV/0!</v>
      </c>
      <c r="P60" s="61"/>
      <c r="Q60" s="130" t="e">
        <f t="shared" si="21"/>
        <v>#DIV/0!</v>
      </c>
      <c r="R60" s="91" t="e">
        <f t="shared" si="21"/>
        <v>#DIV/0!</v>
      </c>
      <c r="S60" s="91" t="e">
        <f t="shared" si="21"/>
        <v>#DIV/0!</v>
      </c>
      <c r="T60" s="91" t="e">
        <f t="shared" si="21"/>
        <v>#DIV/0!</v>
      </c>
      <c r="U60" s="91" t="e">
        <f t="shared" si="21"/>
        <v>#DIV/0!</v>
      </c>
      <c r="V60" s="91" t="e">
        <f t="shared" si="21"/>
        <v>#DIV/0!</v>
      </c>
      <c r="W60" s="91" t="e">
        <f t="shared" si="21"/>
        <v>#DIV/0!</v>
      </c>
      <c r="X60" s="91" t="e">
        <f t="shared" si="21"/>
        <v>#DIV/0!</v>
      </c>
      <c r="Y60" s="91" t="e">
        <f t="shared" si="21"/>
        <v>#DIV/0!</v>
      </c>
      <c r="Z60" s="91" t="e">
        <f t="shared" si="21"/>
        <v>#DIV/0!</v>
      </c>
      <c r="AA60" s="42"/>
    </row>
    <row r="61" spans="1:27" x14ac:dyDescent="0.35">
      <c r="A61" s="117" t="s">
        <v>18</v>
      </c>
      <c r="B61" s="119">
        <v>1.5E-3</v>
      </c>
      <c r="C61" s="27"/>
      <c r="D61" s="87">
        <f t="shared" si="19"/>
        <v>0.19277434863285528</v>
      </c>
      <c r="E61" s="27"/>
      <c r="F61" s="91" t="e">
        <f t="shared" ref="F61:O61" si="23">MIN(F$45*NORMSDIST((1/SQRT(1-$D61))*NORMSINV($B61)+SQRT($D61/(1-$D61))*NORMSINV(0.999))*(1+0.047*((1-$B61)/$B61^0.44)),F$45)*F49*12.5</f>
        <v>#DIV/0!</v>
      </c>
      <c r="G61" s="91" t="e">
        <f t="shared" si="23"/>
        <v>#DIV/0!</v>
      </c>
      <c r="H61" s="91" t="e">
        <f t="shared" si="23"/>
        <v>#DIV/0!</v>
      </c>
      <c r="I61" s="91" t="e">
        <f t="shared" si="23"/>
        <v>#DIV/0!</v>
      </c>
      <c r="J61" s="91" t="e">
        <f t="shared" si="23"/>
        <v>#DIV/0!</v>
      </c>
      <c r="K61" s="91" t="e">
        <f t="shared" si="23"/>
        <v>#DIV/0!</v>
      </c>
      <c r="L61" s="91" t="e">
        <f t="shared" si="23"/>
        <v>#DIV/0!</v>
      </c>
      <c r="M61" s="91" t="e">
        <f t="shared" si="23"/>
        <v>#DIV/0!</v>
      </c>
      <c r="N61" s="91" t="e">
        <f t="shared" si="23"/>
        <v>#DIV/0!</v>
      </c>
      <c r="O61" s="91" t="e">
        <f t="shared" si="23"/>
        <v>#DIV/0!</v>
      </c>
      <c r="P61" s="61"/>
      <c r="Q61" s="130" t="e">
        <f t="shared" si="21"/>
        <v>#DIV/0!</v>
      </c>
      <c r="R61" s="91" t="e">
        <f t="shared" si="21"/>
        <v>#DIV/0!</v>
      </c>
      <c r="S61" s="91" t="e">
        <f t="shared" si="21"/>
        <v>#DIV/0!</v>
      </c>
      <c r="T61" s="91" t="e">
        <f t="shared" si="21"/>
        <v>#DIV/0!</v>
      </c>
      <c r="U61" s="91" t="e">
        <f t="shared" si="21"/>
        <v>#DIV/0!</v>
      </c>
      <c r="V61" s="91" t="e">
        <f t="shared" si="21"/>
        <v>#DIV/0!</v>
      </c>
      <c r="W61" s="91" t="e">
        <f t="shared" si="21"/>
        <v>#DIV/0!</v>
      </c>
      <c r="X61" s="91" t="e">
        <f t="shared" si="21"/>
        <v>#DIV/0!</v>
      </c>
      <c r="Y61" s="91" t="e">
        <f t="shared" si="21"/>
        <v>#DIV/0!</v>
      </c>
      <c r="Z61" s="91" t="e">
        <f t="shared" si="21"/>
        <v>#DIV/0!</v>
      </c>
      <c r="AA61" s="42"/>
    </row>
    <row r="62" spans="1:27" x14ac:dyDescent="0.35">
      <c r="A62" s="117" t="s">
        <v>19</v>
      </c>
      <c r="B62" s="119">
        <v>5.0000000000000001E-3</v>
      </c>
      <c r="C62" s="27"/>
      <c r="D62" s="87">
        <f t="shared" si="19"/>
        <v>0.1778800783071405</v>
      </c>
      <c r="E62" s="27"/>
      <c r="F62" s="91" t="e">
        <f t="shared" ref="F62:O62" si="24">MIN(F$45*NORMSDIST((1/SQRT(1-$D62))*NORMSINV($B62)+SQRT($D62/(1-$D62))*NORMSINV(0.999))*(1+0.047*((1-$B62)/$B62^0.44)),F$45)*F50*12.5</f>
        <v>#DIV/0!</v>
      </c>
      <c r="G62" s="91" t="e">
        <f t="shared" si="24"/>
        <v>#DIV/0!</v>
      </c>
      <c r="H62" s="91" t="e">
        <f t="shared" si="24"/>
        <v>#DIV/0!</v>
      </c>
      <c r="I62" s="91" t="e">
        <f t="shared" si="24"/>
        <v>#DIV/0!</v>
      </c>
      <c r="J62" s="91" t="e">
        <f t="shared" si="24"/>
        <v>#DIV/0!</v>
      </c>
      <c r="K62" s="91" t="e">
        <f t="shared" si="24"/>
        <v>#DIV/0!</v>
      </c>
      <c r="L62" s="91" t="e">
        <f t="shared" si="24"/>
        <v>#DIV/0!</v>
      </c>
      <c r="M62" s="91" t="e">
        <f t="shared" si="24"/>
        <v>#DIV/0!</v>
      </c>
      <c r="N62" s="91" t="e">
        <f t="shared" si="24"/>
        <v>#DIV/0!</v>
      </c>
      <c r="O62" s="91" t="e">
        <f t="shared" si="24"/>
        <v>#DIV/0!</v>
      </c>
      <c r="P62" s="61"/>
      <c r="Q62" s="130" t="e">
        <f t="shared" si="21"/>
        <v>#DIV/0!</v>
      </c>
      <c r="R62" s="91" t="e">
        <f t="shared" si="21"/>
        <v>#DIV/0!</v>
      </c>
      <c r="S62" s="91" t="e">
        <f t="shared" si="21"/>
        <v>#DIV/0!</v>
      </c>
      <c r="T62" s="91" t="e">
        <f t="shared" si="21"/>
        <v>#DIV/0!</v>
      </c>
      <c r="U62" s="91" t="e">
        <f t="shared" si="21"/>
        <v>#DIV/0!</v>
      </c>
      <c r="V62" s="91" t="e">
        <f t="shared" si="21"/>
        <v>#DIV/0!</v>
      </c>
      <c r="W62" s="91" t="e">
        <f t="shared" si="21"/>
        <v>#DIV/0!</v>
      </c>
      <c r="X62" s="91" t="e">
        <f t="shared" si="21"/>
        <v>#DIV/0!</v>
      </c>
      <c r="Y62" s="91" t="e">
        <f t="shared" si="21"/>
        <v>#DIV/0!</v>
      </c>
      <c r="Z62" s="91" t="e">
        <f t="shared" si="21"/>
        <v>#DIV/0!</v>
      </c>
      <c r="AA62" s="42"/>
    </row>
    <row r="63" spans="1:27" x14ac:dyDescent="0.35">
      <c r="A63" s="117" t="s">
        <v>20</v>
      </c>
      <c r="B63" s="119">
        <v>1.4E-2</v>
      </c>
      <c r="C63" s="27"/>
      <c r="D63" s="87">
        <f t="shared" si="19"/>
        <v>0.14965853037914095</v>
      </c>
      <c r="E63" s="27"/>
      <c r="F63" s="91" t="e">
        <f t="shared" ref="F63:O63" si="25">MIN(F$45*NORMSDIST((1/SQRT(1-$D63))*NORMSINV($B63)+SQRT($D63/(1-$D63))*NORMSINV(0.999))*(1+0.047*((1-$B63)/$B63^0.44)),F$45)*F51*12.5</f>
        <v>#DIV/0!</v>
      </c>
      <c r="G63" s="91" t="e">
        <f t="shared" si="25"/>
        <v>#DIV/0!</v>
      </c>
      <c r="H63" s="91" t="e">
        <f t="shared" si="25"/>
        <v>#DIV/0!</v>
      </c>
      <c r="I63" s="91" t="e">
        <f t="shared" si="25"/>
        <v>#DIV/0!</v>
      </c>
      <c r="J63" s="91" t="e">
        <f t="shared" si="25"/>
        <v>#DIV/0!</v>
      </c>
      <c r="K63" s="91" t="e">
        <f t="shared" si="25"/>
        <v>#DIV/0!</v>
      </c>
      <c r="L63" s="91" t="e">
        <f t="shared" si="25"/>
        <v>#DIV/0!</v>
      </c>
      <c r="M63" s="91" t="e">
        <f t="shared" si="25"/>
        <v>#DIV/0!</v>
      </c>
      <c r="N63" s="91" t="e">
        <f t="shared" si="25"/>
        <v>#DIV/0!</v>
      </c>
      <c r="O63" s="91" t="e">
        <f t="shared" si="25"/>
        <v>#DIV/0!</v>
      </c>
      <c r="P63" s="61"/>
      <c r="Q63" s="130" t="e">
        <f t="shared" si="21"/>
        <v>#DIV/0!</v>
      </c>
      <c r="R63" s="91" t="e">
        <f t="shared" si="21"/>
        <v>#DIV/0!</v>
      </c>
      <c r="S63" s="91" t="e">
        <f t="shared" si="21"/>
        <v>#DIV/0!</v>
      </c>
      <c r="T63" s="91" t="e">
        <f t="shared" si="21"/>
        <v>#DIV/0!</v>
      </c>
      <c r="U63" s="91" t="e">
        <f t="shared" si="21"/>
        <v>#DIV/0!</v>
      </c>
      <c r="V63" s="91" t="e">
        <f t="shared" si="21"/>
        <v>#DIV/0!</v>
      </c>
      <c r="W63" s="91" t="e">
        <f t="shared" si="21"/>
        <v>#DIV/0!</v>
      </c>
      <c r="X63" s="91" t="e">
        <f t="shared" si="21"/>
        <v>#DIV/0!</v>
      </c>
      <c r="Y63" s="91" t="e">
        <f t="shared" si="21"/>
        <v>#DIV/0!</v>
      </c>
      <c r="Z63" s="91" t="e">
        <f t="shared" si="21"/>
        <v>#DIV/0!</v>
      </c>
      <c r="AA63" s="42"/>
    </row>
    <row r="64" spans="1:27" x14ac:dyDescent="0.35">
      <c r="A64" s="117" t="s">
        <v>21</v>
      </c>
      <c r="B64" s="118">
        <v>0.06</v>
      </c>
      <c r="C64" s="27"/>
      <c r="D64" s="87">
        <f t="shared" si="19"/>
        <v>0.10497870683678641</v>
      </c>
      <c r="E64" s="27"/>
      <c r="F64" s="91" t="e">
        <f t="shared" ref="F64:O64" si="26">MIN(F$45*NORMSDIST((1/SQRT(1-$D64))*NORMSINV($B64)+SQRT($D64/(1-$D64))*NORMSINV(0.999))*(1+0.047*((1-$B64)/$B64^0.44)),F$45)*F52*12.5</f>
        <v>#DIV/0!</v>
      </c>
      <c r="G64" s="91" t="e">
        <f t="shared" si="26"/>
        <v>#DIV/0!</v>
      </c>
      <c r="H64" s="91" t="e">
        <f t="shared" si="26"/>
        <v>#DIV/0!</v>
      </c>
      <c r="I64" s="91" t="e">
        <f t="shared" si="26"/>
        <v>#DIV/0!</v>
      </c>
      <c r="J64" s="91" t="e">
        <f t="shared" si="26"/>
        <v>#DIV/0!</v>
      </c>
      <c r="K64" s="91" t="e">
        <f t="shared" si="26"/>
        <v>#DIV/0!</v>
      </c>
      <c r="L64" s="91" t="e">
        <f t="shared" si="26"/>
        <v>#DIV/0!</v>
      </c>
      <c r="M64" s="91" t="e">
        <f t="shared" si="26"/>
        <v>#DIV/0!</v>
      </c>
      <c r="N64" s="91" t="e">
        <f t="shared" si="26"/>
        <v>#DIV/0!</v>
      </c>
      <c r="O64" s="91" t="e">
        <f t="shared" si="26"/>
        <v>#DIV/0!</v>
      </c>
      <c r="P64" s="61"/>
      <c r="Q64" s="130" t="e">
        <f t="shared" si="21"/>
        <v>#DIV/0!</v>
      </c>
      <c r="R64" s="91" t="e">
        <f t="shared" si="21"/>
        <v>#DIV/0!</v>
      </c>
      <c r="S64" s="91" t="e">
        <f t="shared" si="21"/>
        <v>#DIV/0!</v>
      </c>
      <c r="T64" s="91" t="e">
        <f t="shared" si="21"/>
        <v>#DIV/0!</v>
      </c>
      <c r="U64" s="91" t="e">
        <f t="shared" si="21"/>
        <v>#DIV/0!</v>
      </c>
      <c r="V64" s="91" t="e">
        <f t="shared" si="21"/>
        <v>#DIV/0!</v>
      </c>
      <c r="W64" s="91" t="e">
        <f t="shared" si="21"/>
        <v>#DIV/0!</v>
      </c>
      <c r="X64" s="91" t="e">
        <f t="shared" si="21"/>
        <v>#DIV/0!</v>
      </c>
      <c r="Y64" s="91" t="e">
        <f t="shared" si="21"/>
        <v>#DIV/0!</v>
      </c>
      <c r="Z64" s="91" t="e">
        <f t="shared" si="21"/>
        <v>#DIV/0!</v>
      </c>
      <c r="AA64" s="42"/>
    </row>
    <row r="65" spans="1:27" x14ac:dyDescent="0.35">
      <c r="A65" s="117" t="s">
        <v>22</v>
      </c>
      <c r="B65" s="118">
        <v>0.15</v>
      </c>
      <c r="C65" s="27"/>
      <c r="D65" s="87">
        <f t="shared" si="19"/>
        <v>0.10005530843701478</v>
      </c>
      <c r="E65" s="27"/>
      <c r="F65" s="91" t="e">
        <f t="shared" ref="F65:O65" si="27">MIN(F$45*NORMSDIST((1/SQRT(1-$D65))*NORMSINV($B65)+SQRT($D65/(1-$D65))*NORMSINV(0.999))*(1+0.047*((1-$B65)/$B65^0.44)),F$45)*F53*12.5</f>
        <v>#DIV/0!</v>
      </c>
      <c r="G65" s="91" t="e">
        <f t="shared" si="27"/>
        <v>#DIV/0!</v>
      </c>
      <c r="H65" s="91" t="e">
        <f t="shared" si="27"/>
        <v>#DIV/0!</v>
      </c>
      <c r="I65" s="91" t="e">
        <f t="shared" si="27"/>
        <v>#DIV/0!</v>
      </c>
      <c r="J65" s="91" t="e">
        <f t="shared" si="27"/>
        <v>#DIV/0!</v>
      </c>
      <c r="K65" s="91" t="e">
        <f t="shared" si="27"/>
        <v>#DIV/0!</v>
      </c>
      <c r="L65" s="91" t="e">
        <f t="shared" si="27"/>
        <v>#DIV/0!</v>
      </c>
      <c r="M65" s="91" t="e">
        <f t="shared" si="27"/>
        <v>#DIV/0!</v>
      </c>
      <c r="N65" s="91" t="e">
        <f t="shared" si="27"/>
        <v>#DIV/0!</v>
      </c>
      <c r="O65" s="91" t="e">
        <f t="shared" si="27"/>
        <v>#DIV/0!</v>
      </c>
      <c r="P65" s="61"/>
      <c r="Q65" s="130" t="e">
        <f t="shared" si="21"/>
        <v>#DIV/0!</v>
      </c>
      <c r="R65" s="91" t="e">
        <f t="shared" si="21"/>
        <v>#DIV/0!</v>
      </c>
      <c r="S65" s="91" t="e">
        <f t="shared" si="21"/>
        <v>#DIV/0!</v>
      </c>
      <c r="T65" s="91" t="e">
        <f t="shared" si="21"/>
        <v>#DIV/0!</v>
      </c>
      <c r="U65" s="91" t="e">
        <f t="shared" si="21"/>
        <v>#DIV/0!</v>
      </c>
      <c r="V65" s="91" t="e">
        <f t="shared" si="21"/>
        <v>#DIV/0!</v>
      </c>
      <c r="W65" s="91" t="e">
        <f t="shared" si="21"/>
        <v>#DIV/0!</v>
      </c>
      <c r="X65" s="91" t="e">
        <f t="shared" si="21"/>
        <v>#DIV/0!</v>
      </c>
      <c r="Y65" s="91" t="e">
        <f t="shared" si="21"/>
        <v>#DIV/0!</v>
      </c>
      <c r="Z65" s="91" t="e">
        <f t="shared" si="21"/>
        <v>#DIV/0!</v>
      </c>
      <c r="AA65" s="42"/>
    </row>
    <row r="66" spans="1:27" x14ac:dyDescent="0.35">
      <c r="A66" s="117" t="s">
        <v>7</v>
      </c>
      <c r="B66" s="120">
        <v>0.99999999989999999</v>
      </c>
      <c r="C66" s="27"/>
      <c r="D66" s="87">
        <f t="shared" si="19"/>
        <v>0.1</v>
      </c>
      <c r="E66" s="27"/>
      <c r="F66" s="91" t="e">
        <f t="shared" ref="F66:O66" si="28">MIN(F$45*NORMSDIST((1/SQRT(1-$D66))*NORMSINV($B66)+SQRT($D66/(1-$D66))*NORMSINV(0.999))*(1+0.047*((1-$B66)/$B66^0.44)),F$45)*F54*12.5</f>
        <v>#DIV/0!</v>
      </c>
      <c r="G66" s="91" t="e">
        <f t="shared" si="28"/>
        <v>#DIV/0!</v>
      </c>
      <c r="H66" s="91" t="e">
        <f t="shared" si="28"/>
        <v>#DIV/0!</v>
      </c>
      <c r="I66" s="91" t="e">
        <f t="shared" si="28"/>
        <v>#DIV/0!</v>
      </c>
      <c r="J66" s="91" t="e">
        <f t="shared" si="28"/>
        <v>#DIV/0!</v>
      </c>
      <c r="K66" s="91" t="e">
        <f t="shared" si="28"/>
        <v>#DIV/0!</v>
      </c>
      <c r="L66" s="91" t="e">
        <f t="shared" si="28"/>
        <v>#DIV/0!</v>
      </c>
      <c r="M66" s="91" t="e">
        <f t="shared" si="28"/>
        <v>#DIV/0!</v>
      </c>
      <c r="N66" s="91" t="e">
        <f t="shared" si="28"/>
        <v>#DIV/0!</v>
      </c>
      <c r="O66" s="91" t="e">
        <f t="shared" si="28"/>
        <v>#DIV/0!</v>
      </c>
      <c r="P66" s="61"/>
      <c r="Q66" s="130" t="e">
        <f t="shared" ref="Q66:Z66" si="29">$B66*F$45*F54*12.5</f>
        <v>#DIV/0!</v>
      </c>
      <c r="R66" s="91" t="e">
        <f t="shared" si="29"/>
        <v>#DIV/0!</v>
      </c>
      <c r="S66" s="91" t="e">
        <f t="shared" si="29"/>
        <v>#DIV/0!</v>
      </c>
      <c r="T66" s="91" t="e">
        <f t="shared" si="29"/>
        <v>#DIV/0!</v>
      </c>
      <c r="U66" s="91" t="e">
        <f t="shared" si="29"/>
        <v>#DIV/0!</v>
      </c>
      <c r="V66" s="91" t="e">
        <f t="shared" si="29"/>
        <v>#DIV/0!</v>
      </c>
      <c r="W66" s="91" t="e">
        <f t="shared" si="29"/>
        <v>#DIV/0!</v>
      </c>
      <c r="X66" s="91" t="e">
        <f t="shared" si="29"/>
        <v>#DIV/0!</v>
      </c>
      <c r="Y66" s="91" t="e">
        <f t="shared" si="29"/>
        <v>#DIV/0!</v>
      </c>
      <c r="Z66" s="91" t="e">
        <f t="shared" si="29"/>
        <v>#DIV/0!</v>
      </c>
      <c r="AA66" s="42"/>
    </row>
    <row r="67" spans="1:27" x14ac:dyDescent="0.35">
      <c r="A67" s="20"/>
      <c r="B67" s="21"/>
      <c r="C67" s="21"/>
      <c r="D67" s="21"/>
      <c r="E67" s="21"/>
      <c r="F67" s="21"/>
      <c r="G67" s="21"/>
      <c r="H67" s="21"/>
      <c r="I67" s="21"/>
      <c r="J67" s="21"/>
      <c r="K67" s="21"/>
      <c r="L67" s="21"/>
      <c r="M67" s="21"/>
      <c r="N67" s="21"/>
      <c r="O67" s="21"/>
      <c r="P67" s="21"/>
      <c r="Q67" s="21"/>
      <c r="R67" s="27"/>
      <c r="S67" s="27"/>
      <c r="T67" s="27"/>
      <c r="U67" s="27"/>
      <c r="V67" s="27"/>
      <c r="W67" s="27"/>
      <c r="X67" s="27"/>
      <c r="Y67" s="27"/>
      <c r="Z67" s="27"/>
      <c r="AA67" s="42"/>
    </row>
    <row r="68" spans="1:27" x14ac:dyDescent="0.35">
      <c r="A68" s="34" t="s">
        <v>102</v>
      </c>
      <c r="B68" s="92" t="e">
        <f>SUM(Q59:Z66)</f>
        <v>#DIV/0!</v>
      </c>
      <c r="C68" s="29"/>
      <c r="D68" s="29"/>
      <c r="E68" s="21"/>
      <c r="F68" s="21"/>
      <c r="G68" s="31"/>
      <c r="H68" s="21"/>
      <c r="I68" s="21"/>
      <c r="J68" s="21"/>
      <c r="K68" s="21"/>
      <c r="L68" s="21"/>
      <c r="M68" s="21"/>
      <c r="N68" s="21"/>
      <c r="O68" s="21"/>
      <c r="P68" s="21"/>
      <c r="Q68" s="21"/>
      <c r="R68" s="27"/>
      <c r="S68" s="27"/>
      <c r="T68" s="27"/>
      <c r="U68" s="27"/>
      <c r="V68" s="27"/>
      <c r="W68" s="27"/>
      <c r="X68" s="27"/>
      <c r="Y68" s="27"/>
      <c r="Z68" s="27"/>
      <c r="AA68" s="42"/>
    </row>
    <row r="69" spans="1:27" x14ac:dyDescent="0.35">
      <c r="A69" s="100" t="s">
        <v>103</v>
      </c>
      <c r="B69" s="101" t="e">
        <f>SUM(F59:O66)</f>
        <v>#DIV/0!</v>
      </c>
      <c r="C69" s="29"/>
      <c r="D69" s="29"/>
      <c r="E69" s="21"/>
      <c r="F69" s="21"/>
      <c r="G69" s="31"/>
      <c r="H69" s="21"/>
      <c r="I69" s="21"/>
      <c r="J69" s="21"/>
      <c r="K69" s="21"/>
      <c r="L69" s="21"/>
      <c r="M69" s="21"/>
      <c r="N69" s="21"/>
      <c r="O69" s="21"/>
      <c r="P69" s="21"/>
      <c r="Q69" s="21"/>
      <c r="R69" s="27"/>
      <c r="S69" s="27"/>
      <c r="T69" s="27"/>
      <c r="U69" s="27"/>
      <c r="V69" s="27"/>
      <c r="W69" s="27"/>
      <c r="X69" s="27"/>
      <c r="Y69" s="27"/>
      <c r="Z69" s="27"/>
      <c r="AA69" s="42"/>
    </row>
    <row r="70" spans="1:27" x14ac:dyDescent="0.35">
      <c r="A70" s="100"/>
      <c r="B70" s="101"/>
      <c r="C70" s="29"/>
      <c r="D70" s="29"/>
      <c r="E70" s="21"/>
      <c r="F70" s="21"/>
      <c r="G70" s="31"/>
      <c r="H70" s="21"/>
      <c r="I70" s="21"/>
      <c r="J70" s="21"/>
      <c r="K70" s="21"/>
      <c r="L70" s="21"/>
      <c r="M70" s="21"/>
      <c r="N70" s="21"/>
      <c r="O70" s="21"/>
      <c r="P70" s="21"/>
      <c r="Q70" s="21"/>
      <c r="R70" s="27"/>
      <c r="S70" s="27"/>
      <c r="T70" s="27"/>
      <c r="U70" s="27"/>
      <c r="V70" s="27"/>
      <c r="W70" s="27"/>
      <c r="X70" s="27"/>
      <c r="Y70" s="27"/>
      <c r="Z70" s="27"/>
      <c r="AA70" s="42"/>
    </row>
    <row r="71" spans="1:27" x14ac:dyDescent="0.35">
      <c r="A71" s="100" t="s">
        <v>130</v>
      </c>
      <c r="B71" s="101" t="e">
        <f>B69+B37</f>
        <v>#DIV/0!</v>
      </c>
      <c r="C71" s="29"/>
      <c r="D71" s="29"/>
      <c r="E71" s="21"/>
      <c r="F71" s="21"/>
      <c r="G71" s="31"/>
      <c r="H71" s="21"/>
      <c r="I71" s="21"/>
      <c r="J71" s="21"/>
      <c r="K71" s="21"/>
      <c r="L71" s="21"/>
      <c r="M71" s="21"/>
      <c r="N71" s="21"/>
      <c r="O71" s="21"/>
      <c r="P71" s="21"/>
      <c r="Q71" s="21"/>
      <c r="R71" s="27"/>
      <c r="S71" s="27"/>
      <c r="T71" s="27"/>
      <c r="U71" s="27"/>
      <c r="V71" s="27"/>
      <c r="W71" s="27"/>
      <c r="X71" s="27"/>
      <c r="Y71" s="27"/>
      <c r="Z71" s="27"/>
      <c r="AA71" s="42"/>
    </row>
    <row r="72" spans="1:27" x14ac:dyDescent="0.35">
      <c r="A72" s="34" t="s">
        <v>133</v>
      </c>
      <c r="B72" s="92" t="e">
        <f>B68+B33+B35</f>
        <v>#DIV/0!</v>
      </c>
      <c r="C72" s="29"/>
      <c r="D72" s="29"/>
      <c r="E72" s="21"/>
      <c r="F72" s="21"/>
      <c r="G72" s="31"/>
      <c r="H72" s="21"/>
      <c r="I72" s="21"/>
      <c r="J72" s="21"/>
      <c r="K72" s="21"/>
      <c r="L72" s="21"/>
      <c r="M72" s="21"/>
      <c r="N72" s="21"/>
      <c r="O72" s="21"/>
      <c r="P72" s="21"/>
      <c r="Q72" s="21"/>
      <c r="R72" s="27"/>
      <c r="S72" s="27"/>
      <c r="T72" s="27"/>
      <c r="U72" s="27"/>
      <c r="V72" s="27"/>
      <c r="W72" s="27"/>
      <c r="X72" s="27"/>
      <c r="Y72" s="27"/>
      <c r="Z72" s="27"/>
      <c r="AA72" s="42"/>
    </row>
    <row r="73" spans="1:27" x14ac:dyDescent="0.35">
      <c r="A73" s="112"/>
      <c r="B73" s="113"/>
      <c r="C73" s="73"/>
      <c r="D73" s="73"/>
      <c r="E73" s="32"/>
      <c r="F73" s="32"/>
      <c r="G73" s="33"/>
      <c r="H73" s="32"/>
      <c r="I73" s="32"/>
      <c r="J73" s="32"/>
      <c r="K73" s="32"/>
      <c r="L73" s="32"/>
      <c r="M73" s="32"/>
      <c r="N73" s="32"/>
      <c r="O73" s="32"/>
      <c r="P73" s="32"/>
      <c r="Q73" s="32"/>
      <c r="R73" s="103"/>
      <c r="S73" s="103"/>
      <c r="T73" s="103"/>
      <c r="U73" s="103"/>
      <c r="V73" s="103"/>
      <c r="W73" s="103"/>
      <c r="X73" s="103"/>
      <c r="Y73" s="103"/>
      <c r="Z73" s="103"/>
      <c r="AA73" s="104"/>
    </row>
  </sheetData>
  <mergeCells count="19">
    <mergeCell ref="A46:B46"/>
    <mergeCell ref="A10:B10"/>
    <mergeCell ref="A22:B22"/>
    <mergeCell ref="A58:B58"/>
    <mergeCell ref="F5:O5"/>
    <mergeCell ref="Q55:Z55"/>
    <mergeCell ref="F56:O56"/>
    <mergeCell ref="Q56:Z56"/>
    <mergeCell ref="F6:O6"/>
    <mergeCell ref="D43:E44"/>
    <mergeCell ref="D7:E8"/>
    <mergeCell ref="F22:O22"/>
    <mergeCell ref="Q22:Z22"/>
    <mergeCell ref="F58:O58"/>
    <mergeCell ref="Q58:Z58"/>
    <mergeCell ref="F20:O20"/>
    <mergeCell ref="Q20:Z20"/>
    <mergeCell ref="F41:O41"/>
    <mergeCell ref="F42:O42"/>
  </mergeCells>
  <phoneticPr fontId="0" type="noConversion"/>
  <conditionalFormatting sqref="B11:B18 B47:B54">
    <cfRule type="cellIs" priority="1" stopIfTrue="1" operator="lessThan">
      <formula>0</formula>
    </cfRule>
  </conditionalFormatting>
  <dataValidations xWindow="361" yWindow="379" count="2">
    <dataValidation type="decimal" operator="greaterThanOrEqual" allowBlank="1" showInputMessage="1" showErrorMessage="1" errorTitle="Data input error" error="Only values greater than or equal to zero can be entered in these cells." promptTitle="Data input" prompt="Enter value of greater than or equal to zero." sqref="B11:B18 B47:B54" xr:uid="{A0B11E43-5901-407D-96F1-0508D7DA0E46}">
      <formula1>0</formula1>
    </dataValidation>
    <dataValidation type="decimal" operator="greaterThanOrEqual" allowBlank="1" showInputMessage="1" showErrorMessage="1" errorTitle="Data input error" error="Values must be greater than or equal to zero" promptTitle="Data input" prompt="Amounts in each LGD band must be greater than or equal to zero" sqref="F8:O8 F44:O44" xr:uid="{271B73F2-14A8-4EA1-96BC-315B7805052A}">
      <formula1>0</formula1>
    </dataValidation>
  </dataValidations>
  <pageMargins left="0.5" right="0.5" top="0.5" bottom="0.5" header="0.5" footer="0.25"/>
  <pageSetup paperSize="9" scale="41" orientation="landscape" r:id="rId1"/>
  <headerFooter alignWithMargins="0">
    <oddFooter>Page &amp;P of &amp;N</oddFooter>
  </headerFooter>
  <rowBreaks count="1" manualBreakCount="1">
    <brk id="39" max="2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4AB46-1AC3-434C-BA16-0C0AF4D8C851}">
  <dimension ref="A1:AG73"/>
  <sheetViews>
    <sheetView view="pageBreakPreview" zoomScale="75" zoomScaleNormal="75" zoomScaleSheetLayoutView="75" workbookViewId="0">
      <selection activeCell="C12" sqref="C12"/>
    </sheetView>
  </sheetViews>
  <sheetFormatPr defaultRowHeight="15.5" x14ac:dyDescent="0.35"/>
  <cols>
    <col min="1" max="1" width="47.33203125" style="8" customWidth="1"/>
    <col min="2" max="2" width="14.08203125" style="8" customWidth="1"/>
    <col min="3" max="3" width="4.08203125" style="8" customWidth="1"/>
    <col min="4" max="4" width="10.83203125" style="8" customWidth="1"/>
    <col min="5" max="5" width="4.08203125" style="8" customWidth="1"/>
    <col min="6" max="6" width="11" style="8" customWidth="1"/>
    <col min="7" max="7" width="11.25" style="8" bestFit="1" customWidth="1"/>
    <col min="8" max="8" width="10.58203125" style="8" customWidth="1"/>
    <col min="9" max="9" width="9.58203125" style="8" customWidth="1"/>
    <col min="10" max="10" width="9.75" style="8" customWidth="1"/>
    <col min="11" max="11" width="9.83203125" style="8" bestFit="1" customWidth="1"/>
    <col min="12" max="13" width="9.83203125" style="8" customWidth="1"/>
    <col min="14" max="15" width="9.83203125" style="8" bestFit="1" customWidth="1"/>
    <col min="16" max="16" width="13" style="8" bestFit="1" customWidth="1"/>
    <col min="17" max="17" width="8.58203125" style="142" bestFit="1" customWidth="1"/>
    <col min="18" max="18" width="11" style="8" customWidth="1"/>
    <col min="19" max="19" width="9.58203125" style="8" bestFit="1" customWidth="1"/>
    <col min="20" max="20" width="11" style="8" customWidth="1"/>
    <col min="21" max="21" width="11.58203125" style="8" customWidth="1"/>
    <col min="22" max="23" width="10.5" style="8" customWidth="1"/>
    <col min="24" max="24" width="10.75" style="8" customWidth="1"/>
    <col min="25" max="25" width="10.5" style="8" bestFit="1" customWidth="1"/>
    <col min="26" max="28" width="9.25" style="8" bestFit="1" customWidth="1"/>
    <col min="29" max="29" width="9.5" style="8" bestFit="1" customWidth="1"/>
    <col min="30" max="32" width="9.08203125" style="8" bestFit="1" customWidth="1"/>
    <col min="33" max="33" width="9" style="8" customWidth="1"/>
  </cols>
  <sheetData>
    <row r="1" spans="1:33" ht="37.5" customHeight="1" x14ac:dyDescent="0.6">
      <c r="A1" s="36" t="s">
        <v>127</v>
      </c>
      <c r="B1" s="35"/>
      <c r="C1" s="35"/>
      <c r="D1" s="35"/>
      <c r="E1" s="35"/>
      <c r="F1" s="35"/>
      <c r="G1" s="35"/>
      <c r="H1" s="35"/>
      <c r="I1" s="35"/>
      <c r="J1" s="35"/>
      <c r="K1" s="35"/>
      <c r="L1" s="35"/>
      <c r="M1" s="35"/>
      <c r="N1" s="35"/>
      <c r="O1" s="35"/>
      <c r="P1" s="35"/>
      <c r="Q1" s="21"/>
      <c r="R1" s="53"/>
      <c r="S1" s="53"/>
      <c r="T1" s="53"/>
      <c r="U1" s="53"/>
      <c r="V1" s="53"/>
      <c r="W1" s="53"/>
      <c r="X1" s="53"/>
      <c r="Y1" s="53"/>
      <c r="Z1" s="53"/>
      <c r="AA1" s="53"/>
      <c r="AB1" s="53"/>
      <c r="AC1"/>
      <c r="AD1"/>
      <c r="AE1"/>
      <c r="AF1"/>
      <c r="AG1"/>
    </row>
    <row r="2" spans="1:33" x14ac:dyDescent="0.35">
      <c r="A2" s="17" t="s">
        <v>147</v>
      </c>
      <c r="B2" s="18"/>
      <c r="C2" s="18"/>
      <c r="D2" s="18"/>
      <c r="E2" s="45"/>
      <c r="F2" s="19"/>
      <c r="G2" s="18"/>
      <c r="H2" s="18"/>
      <c r="I2" s="18"/>
      <c r="J2" s="18"/>
      <c r="K2" s="18"/>
      <c r="L2" s="18"/>
      <c r="M2" s="18"/>
      <c r="N2" s="18"/>
      <c r="O2" s="18"/>
      <c r="P2" s="18"/>
      <c r="Q2" s="18"/>
      <c r="R2" s="19"/>
      <c r="S2" s="19"/>
      <c r="T2" s="19"/>
      <c r="U2" s="19"/>
      <c r="V2" s="19"/>
      <c r="W2" s="19"/>
      <c r="X2" s="19"/>
      <c r="Y2" s="19"/>
      <c r="Z2" s="19"/>
      <c r="AA2" s="131"/>
      <c r="AB2" s="53"/>
      <c r="AC2"/>
      <c r="AD2"/>
      <c r="AE2"/>
      <c r="AF2"/>
      <c r="AG2"/>
    </row>
    <row r="3" spans="1:33" x14ac:dyDescent="0.35">
      <c r="A3" s="64"/>
      <c r="B3" s="21"/>
      <c r="C3" s="21"/>
      <c r="D3" s="21"/>
      <c r="E3" s="23"/>
      <c r="F3" s="27"/>
      <c r="G3" s="21"/>
      <c r="H3" s="21"/>
      <c r="I3" s="21"/>
      <c r="J3" s="21"/>
      <c r="K3" s="21"/>
      <c r="L3" s="21"/>
      <c r="M3" s="21"/>
      <c r="N3" s="21"/>
      <c r="O3" s="21"/>
      <c r="P3" s="21"/>
      <c r="Q3" s="21"/>
      <c r="R3" s="27"/>
      <c r="S3" s="27"/>
      <c r="T3" s="27"/>
      <c r="U3" s="27"/>
      <c r="V3" s="27"/>
      <c r="W3" s="27"/>
      <c r="X3" s="27"/>
      <c r="Y3" s="27"/>
      <c r="Z3" s="27"/>
      <c r="AA3" s="42"/>
      <c r="AB3" s="53"/>
      <c r="AC3"/>
      <c r="AD3"/>
      <c r="AE3"/>
      <c r="AF3"/>
      <c r="AG3"/>
    </row>
    <row r="4" spans="1:33" x14ac:dyDescent="0.35">
      <c r="A4" s="127" t="s">
        <v>84</v>
      </c>
      <c r="B4" s="91">
        <f>Data!E16</f>
        <v>0</v>
      </c>
      <c r="C4" s="21"/>
      <c r="D4" s="21"/>
      <c r="E4" s="23"/>
      <c r="F4" s="27"/>
      <c r="G4" s="21"/>
      <c r="H4" s="21"/>
      <c r="I4" s="21"/>
      <c r="J4" s="21"/>
      <c r="K4" s="21"/>
      <c r="L4" s="21"/>
      <c r="M4" s="21"/>
      <c r="N4" s="21"/>
      <c r="O4" s="21"/>
      <c r="P4" s="21"/>
      <c r="Q4" s="21"/>
      <c r="R4" s="27"/>
      <c r="S4" s="27"/>
      <c r="T4" s="27"/>
      <c r="U4" s="27"/>
      <c r="V4" s="27"/>
      <c r="W4" s="27"/>
      <c r="X4" s="27"/>
      <c r="Y4" s="27"/>
      <c r="Z4" s="27"/>
      <c r="AA4" s="42"/>
      <c r="AB4" s="53"/>
      <c r="AC4"/>
      <c r="AD4"/>
      <c r="AE4"/>
      <c r="AF4"/>
      <c r="AG4"/>
    </row>
    <row r="5" spans="1:33" ht="18" x14ac:dyDescent="0.4">
      <c r="A5" s="127" t="s">
        <v>151</v>
      </c>
      <c r="B5" s="91">
        <f>Data!G16</f>
        <v>0</v>
      </c>
      <c r="C5" s="21"/>
      <c r="D5" s="21"/>
      <c r="E5" s="21"/>
      <c r="F5" s="281" t="s">
        <v>106</v>
      </c>
      <c r="G5" s="281"/>
      <c r="H5" s="281"/>
      <c r="I5" s="281"/>
      <c r="J5" s="281"/>
      <c r="K5" s="281"/>
      <c r="L5" s="281"/>
      <c r="M5" s="281"/>
      <c r="N5" s="281"/>
      <c r="O5" s="281"/>
      <c r="P5" s="70"/>
      <c r="Q5" s="21"/>
      <c r="R5" s="27"/>
      <c r="S5" s="27"/>
      <c r="T5" s="27"/>
      <c r="U5" s="27"/>
      <c r="V5" s="27"/>
      <c r="W5" s="27"/>
      <c r="X5" s="27"/>
      <c r="Y5" s="27"/>
      <c r="Z5" s="27"/>
      <c r="AA5" s="42"/>
      <c r="AB5" s="53"/>
      <c r="AC5"/>
      <c r="AD5"/>
      <c r="AE5"/>
      <c r="AF5"/>
      <c r="AG5"/>
    </row>
    <row r="6" spans="1:33" x14ac:dyDescent="0.35">
      <c r="A6" s="127" t="s">
        <v>149</v>
      </c>
      <c r="B6" s="91">
        <f>B4+B5</f>
        <v>0</v>
      </c>
      <c r="C6" s="22"/>
      <c r="D6" s="22"/>
      <c r="E6" s="23"/>
      <c r="F6" s="278" t="s">
        <v>154</v>
      </c>
      <c r="G6" s="282"/>
      <c r="H6" s="282"/>
      <c r="I6" s="282"/>
      <c r="J6" s="282"/>
      <c r="K6" s="282"/>
      <c r="L6" s="282"/>
      <c r="M6" s="282"/>
      <c r="N6" s="282"/>
      <c r="O6" s="283"/>
      <c r="P6" s="109"/>
      <c r="Q6" s="21"/>
      <c r="R6" s="27"/>
      <c r="S6" s="27"/>
      <c r="T6" s="27"/>
      <c r="U6" s="27"/>
      <c r="V6" s="27"/>
      <c r="W6" s="27"/>
      <c r="X6" s="27"/>
      <c r="Y6" s="27"/>
      <c r="Z6" s="27"/>
      <c r="AA6" s="42"/>
      <c r="AB6" s="53"/>
      <c r="AC6"/>
      <c r="AD6"/>
      <c r="AE6"/>
      <c r="AF6"/>
      <c r="AG6"/>
    </row>
    <row r="7" spans="1:33" ht="41.25" customHeight="1" x14ac:dyDescent="0.35">
      <c r="A7" s="20"/>
      <c r="B7" s="22"/>
      <c r="C7" s="22"/>
      <c r="D7" s="284" t="s">
        <v>153</v>
      </c>
      <c r="E7" s="285"/>
      <c r="F7" s="93" t="s">
        <v>63</v>
      </c>
      <c r="G7" s="144" t="s">
        <v>62</v>
      </c>
      <c r="H7" s="144" t="s">
        <v>135</v>
      </c>
      <c r="I7" s="144" t="s">
        <v>136</v>
      </c>
      <c r="J7" s="144" t="s">
        <v>137</v>
      </c>
      <c r="K7" s="144" t="s">
        <v>58</v>
      </c>
      <c r="L7" s="144" t="s">
        <v>134</v>
      </c>
      <c r="M7" s="144" t="s">
        <v>138</v>
      </c>
      <c r="N7" s="144" t="s">
        <v>59</v>
      </c>
      <c r="O7" s="144" t="s">
        <v>64</v>
      </c>
      <c r="P7" s="47" t="s">
        <v>155</v>
      </c>
      <c r="Q7" s="47"/>
      <c r="R7" s="27"/>
      <c r="S7" s="27"/>
      <c r="T7" s="27"/>
      <c r="U7" s="27"/>
      <c r="V7" s="27"/>
      <c r="W7" s="27"/>
      <c r="X7" s="27"/>
      <c r="Y7" s="27"/>
      <c r="Z7" s="27"/>
      <c r="AA7" s="42"/>
      <c r="AB7" s="53"/>
      <c r="AC7"/>
      <c r="AD7"/>
      <c r="AE7"/>
      <c r="AF7"/>
      <c r="AG7"/>
    </row>
    <row r="8" spans="1:33" x14ac:dyDescent="0.35">
      <c r="A8" s="105"/>
      <c r="B8" s="27"/>
      <c r="C8" s="27"/>
      <c r="D8" s="286"/>
      <c r="E8" s="287"/>
      <c r="F8" s="146"/>
      <c r="G8" s="146"/>
      <c r="H8" s="146"/>
      <c r="I8" s="146"/>
      <c r="J8" s="146"/>
      <c r="K8" s="146"/>
      <c r="L8" s="146"/>
      <c r="M8" s="146"/>
      <c r="N8" s="146"/>
      <c r="O8" s="146"/>
      <c r="P8" s="147">
        <f>SUM(F8:O8)</f>
        <v>0</v>
      </c>
      <c r="Q8" s="27"/>
      <c r="R8" s="27"/>
      <c r="S8" s="27"/>
      <c r="T8" s="27"/>
      <c r="U8" s="27"/>
      <c r="V8" s="27"/>
      <c r="W8" s="27"/>
      <c r="X8" s="27"/>
      <c r="Y8" s="27"/>
      <c r="Z8" s="27"/>
      <c r="AA8" s="42"/>
      <c r="AB8" s="53"/>
      <c r="AC8"/>
      <c r="AD8"/>
      <c r="AE8"/>
      <c r="AF8"/>
      <c r="AG8"/>
    </row>
    <row r="9" spans="1:33" x14ac:dyDescent="0.35">
      <c r="A9" s="105"/>
      <c r="B9" s="27"/>
      <c r="C9" s="27"/>
      <c r="D9" s="74" t="s">
        <v>65</v>
      </c>
      <c r="E9" s="143"/>
      <c r="F9" s="72">
        <v>0.5</v>
      </c>
      <c r="G9" s="72">
        <v>0.45</v>
      </c>
      <c r="H9" s="72">
        <v>0.4</v>
      </c>
      <c r="I9" s="72">
        <v>0.4</v>
      </c>
      <c r="J9" s="72">
        <v>0.4</v>
      </c>
      <c r="K9" s="72">
        <v>0</v>
      </c>
      <c r="L9" s="72">
        <v>0</v>
      </c>
      <c r="M9" s="72">
        <v>0</v>
      </c>
      <c r="N9" s="72">
        <v>0</v>
      </c>
      <c r="O9" s="72">
        <v>0</v>
      </c>
      <c r="P9" s="62"/>
      <c r="Q9" s="48"/>
      <c r="R9" s="27"/>
      <c r="S9" s="27"/>
      <c r="T9" s="27"/>
      <c r="U9" s="27"/>
      <c r="V9" s="27"/>
      <c r="W9" s="27"/>
      <c r="X9" s="27"/>
      <c r="Y9" s="27"/>
      <c r="Z9" s="27"/>
      <c r="AA9" s="42"/>
      <c r="AB9" s="53"/>
      <c r="AC9"/>
      <c r="AD9"/>
      <c r="AE9"/>
      <c r="AF9"/>
      <c r="AG9"/>
    </row>
    <row r="10" spans="1:33" x14ac:dyDescent="0.35">
      <c r="A10" s="289" t="s">
        <v>161</v>
      </c>
      <c r="B10" s="290"/>
      <c r="C10" s="66"/>
      <c r="D10" s="66"/>
      <c r="E10" s="21"/>
      <c r="F10" s="21"/>
      <c r="G10" s="21"/>
      <c r="H10" s="21"/>
      <c r="I10" s="21"/>
      <c r="J10" s="21"/>
      <c r="K10" s="21"/>
      <c r="L10" s="21"/>
      <c r="M10" s="21"/>
      <c r="N10" s="21"/>
      <c r="O10" s="21"/>
      <c r="P10" s="21"/>
      <c r="Q10" s="21"/>
      <c r="R10" s="27"/>
      <c r="S10" s="27"/>
      <c r="T10" s="27"/>
      <c r="U10" s="27"/>
      <c r="V10" s="27"/>
      <c r="W10" s="27"/>
      <c r="X10" s="27"/>
      <c r="Y10" s="27"/>
      <c r="Z10" s="27"/>
      <c r="AA10" s="42"/>
      <c r="AB10" s="53"/>
      <c r="AC10"/>
      <c r="AD10"/>
      <c r="AE10"/>
      <c r="AF10"/>
      <c r="AG10"/>
    </row>
    <row r="11" spans="1:33" x14ac:dyDescent="0.35">
      <c r="A11" s="117" t="s">
        <v>205</v>
      </c>
      <c r="B11" s="76"/>
      <c r="C11" s="83"/>
      <c r="D11" s="83"/>
      <c r="E11" s="23"/>
      <c r="F11" s="91" t="e">
        <f t="shared" ref="F11:F18" si="0">($B11*F$8)/$B$6</f>
        <v>#DIV/0!</v>
      </c>
      <c r="G11" s="91" t="e">
        <f t="shared" ref="G11:O18" si="1">($B11*G$8)/$B$6</f>
        <v>#DIV/0!</v>
      </c>
      <c r="H11" s="91" t="e">
        <f t="shared" si="1"/>
        <v>#DIV/0!</v>
      </c>
      <c r="I11" s="91" t="e">
        <f t="shared" si="1"/>
        <v>#DIV/0!</v>
      </c>
      <c r="J11" s="91" t="e">
        <f t="shared" si="1"/>
        <v>#DIV/0!</v>
      </c>
      <c r="K11" s="91" t="e">
        <f t="shared" si="1"/>
        <v>#DIV/0!</v>
      </c>
      <c r="L11" s="91" t="e">
        <f t="shared" si="1"/>
        <v>#DIV/0!</v>
      </c>
      <c r="M11" s="91" t="e">
        <f t="shared" si="1"/>
        <v>#DIV/0!</v>
      </c>
      <c r="N11" s="91" t="e">
        <f t="shared" si="1"/>
        <v>#DIV/0!</v>
      </c>
      <c r="O11" s="91" t="e">
        <f t="shared" si="1"/>
        <v>#DIV/0!</v>
      </c>
      <c r="P11" s="63"/>
      <c r="Q11" s="21"/>
      <c r="R11" s="27"/>
      <c r="S11" s="27"/>
      <c r="T11" s="27"/>
      <c r="U11" s="27"/>
      <c r="V11" s="27"/>
      <c r="W11" s="27"/>
      <c r="X11" s="27"/>
      <c r="Y11" s="27"/>
      <c r="Z11" s="27"/>
      <c r="AA11" s="42"/>
      <c r="AB11" s="53"/>
      <c r="AC11"/>
      <c r="AD11"/>
      <c r="AE11"/>
      <c r="AF11"/>
      <c r="AG11"/>
    </row>
    <row r="12" spans="1:33" x14ac:dyDescent="0.35">
      <c r="A12" s="117" t="s">
        <v>199</v>
      </c>
      <c r="B12" s="76"/>
      <c r="C12" s="83"/>
      <c r="D12" s="83"/>
      <c r="E12" s="23"/>
      <c r="F12" s="91" t="e">
        <f t="shared" si="0"/>
        <v>#DIV/0!</v>
      </c>
      <c r="G12" s="91" t="e">
        <f t="shared" si="1"/>
        <v>#DIV/0!</v>
      </c>
      <c r="H12" s="91" t="e">
        <f t="shared" si="1"/>
        <v>#DIV/0!</v>
      </c>
      <c r="I12" s="91" t="e">
        <f t="shared" si="1"/>
        <v>#DIV/0!</v>
      </c>
      <c r="J12" s="91" t="e">
        <f t="shared" si="1"/>
        <v>#DIV/0!</v>
      </c>
      <c r="K12" s="91" t="e">
        <f t="shared" si="1"/>
        <v>#DIV/0!</v>
      </c>
      <c r="L12" s="91" t="e">
        <f t="shared" si="1"/>
        <v>#DIV/0!</v>
      </c>
      <c r="M12" s="91" t="e">
        <f t="shared" si="1"/>
        <v>#DIV/0!</v>
      </c>
      <c r="N12" s="91" t="e">
        <f t="shared" si="1"/>
        <v>#DIV/0!</v>
      </c>
      <c r="O12" s="91" t="e">
        <f t="shared" si="1"/>
        <v>#DIV/0!</v>
      </c>
      <c r="P12" s="63"/>
      <c r="Q12" s="21"/>
      <c r="R12" s="27"/>
      <c r="S12" s="27"/>
      <c r="T12" s="27"/>
      <c r="U12" s="27"/>
      <c r="V12" s="27"/>
      <c r="W12" s="27"/>
      <c r="X12" s="27"/>
      <c r="Y12" s="27"/>
      <c r="Z12" s="27"/>
      <c r="AA12" s="42"/>
      <c r="AB12" s="53"/>
      <c r="AC12"/>
      <c r="AD12"/>
      <c r="AE12"/>
      <c r="AF12"/>
      <c r="AG12"/>
    </row>
    <row r="13" spans="1:33" x14ac:dyDescent="0.35">
      <c r="A13" s="117" t="s">
        <v>200</v>
      </c>
      <c r="B13" s="76"/>
      <c r="C13" s="83"/>
      <c r="D13" s="83"/>
      <c r="E13" s="23"/>
      <c r="F13" s="91" t="e">
        <f t="shared" si="0"/>
        <v>#DIV/0!</v>
      </c>
      <c r="G13" s="91" t="e">
        <f t="shared" si="1"/>
        <v>#DIV/0!</v>
      </c>
      <c r="H13" s="91" t="e">
        <f t="shared" si="1"/>
        <v>#DIV/0!</v>
      </c>
      <c r="I13" s="91" t="e">
        <f t="shared" si="1"/>
        <v>#DIV/0!</v>
      </c>
      <c r="J13" s="91" t="e">
        <f t="shared" si="1"/>
        <v>#DIV/0!</v>
      </c>
      <c r="K13" s="91" t="e">
        <f t="shared" si="1"/>
        <v>#DIV/0!</v>
      </c>
      <c r="L13" s="91" t="e">
        <f t="shared" si="1"/>
        <v>#DIV/0!</v>
      </c>
      <c r="M13" s="91" t="e">
        <f t="shared" si="1"/>
        <v>#DIV/0!</v>
      </c>
      <c r="N13" s="91" t="e">
        <f t="shared" si="1"/>
        <v>#DIV/0!</v>
      </c>
      <c r="O13" s="91" t="e">
        <f t="shared" si="1"/>
        <v>#DIV/0!</v>
      </c>
      <c r="P13" s="63"/>
      <c r="Q13" s="21"/>
      <c r="R13" s="27"/>
      <c r="S13" s="27"/>
      <c r="T13" s="27"/>
      <c r="U13" s="27"/>
      <c r="V13" s="27"/>
      <c r="W13" s="27"/>
      <c r="X13" s="27"/>
      <c r="Y13" s="27"/>
      <c r="Z13" s="27"/>
      <c r="AA13" s="42"/>
      <c r="AB13" s="53"/>
      <c r="AC13"/>
      <c r="AD13"/>
      <c r="AE13"/>
      <c r="AF13"/>
      <c r="AG13"/>
    </row>
    <row r="14" spans="1:33" x14ac:dyDescent="0.35">
      <c r="A14" s="117" t="s">
        <v>201</v>
      </c>
      <c r="B14" s="76"/>
      <c r="C14" s="83"/>
      <c r="D14" s="83"/>
      <c r="E14" s="23"/>
      <c r="F14" s="91" t="e">
        <f t="shared" si="0"/>
        <v>#DIV/0!</v>
      </c>
      <c r="G14" s="91" t="e">
        <f t="shared" si="1"/>
        <v>#DIV/0!</v>
      </c>
      <c r="H14" s="91" t="e">
        <f t="shared" si="1"/>
        <v>#DIV/0!</v>
      </c>
      <c r="I14" s="91" t="e">
        <f t="shared" si="1"/>
        <v>#DIV/0!</v>
      </c>
      <c r="J14" s="91" t="e">
        <f t="shared" si="1"/>
        <v>#DIV/0!</v>
      </c>
      <c r="K14" s="91" t="e">
        <f t="shared" si="1"/>
        <v>#DIV/0!</v>
      </c>
      <c r="L14" s="91" t="e">
        <f t="shared" si="1"/>
        <v>#DIV/0!</v>
      </c>
      <c r="M14" s="91" t="e">
        <f t="shared" si="1"/>
        <v>#DIV/0!</v>
      </c>
      <c r="N14" s="91" t="e">
        <f t="shared" si="1"/>
        <v>#DIV/0!</v>
      </c>
      <c r="O14" s="91" t="e">
        <f t="shared" si="1"/>
        <v>#DIV/0!</v>
      </c>
      <c r="P14" s="63"/>
      <c r="Q14" s="21"/>
      <c r="R14" s="27"/>
      <c r="S14" s="27"/>
      <c r="T14" s="27"/>
      <c r="U14" s="27"/>
      <c r="V14" s="27"/>
      <c r="W14" s="27"/>
      <c r="X14" s="27"/>
      <c r="Y14" s="27"/>
      <c r="Z14" s="27"/>
      <c r="AA14" s="42"/>
      <c r="AB14" s="53"/>
      <c r="AC14"/>
      <c r="AD14"/>
      <c r="AE14"/>
      <c r="AF14"/>
      <c r="AG14"/>
    </row>
    <row r="15" spans="1:33" x14ac:dyDescent="0.35">
      <c r="A15" s="117" t="s">
        <v>202</v>
      </c>
      <c r="B15" s="76"/>
      <c r="C15" s="83"/>
      <c r="D15" s="83"/>
      <c r="E15" s="23"/>
      <c r="F15" s="91" t="e">
        <f t="shared" si="0"/>
        <v>#DIV/0!</v>
      </c>
      <c r="G15" s="91" t="e">
        <f t="shared" si="1"/>
        <v>#DIV/0!</v>
      </c>
      <c r="H15" s="91" t="e">
        <f t="shared" si="1"/>
        <v>#DIV/0!</v>
      </c>
      <c r="I15" s="91" t="e">
        <f t="shared" si="1"/>
        <v>#DIV/0!</v>
      </c>
      <c r="J15" s="91" t="e">
        <f t="shared" si="1"/>
        <v>#DIV/0!</v>
      </c>
      <c r="K15" s="91" t="e">
        <f t="shared" si="1"/>
        <v>#DIV/0!</v>
      </c>
      <c r="L15" s="91" t="e">
        <f t="shared" si="1"/>
        <v>#DIV/0!</v>
      </c>
      <c r="M15" s="91" t="e">
        <f t="shared" si="1"/>
        <v>#DIV/0!</v>
      </c>
      <c r="N15" s="91" t="e">
        <f t="shared" si="1"/>
        <v>#DIV/0!</v>
      </c>
      <c r="O15" s="91" t="e">
        <f t="shared" si="1"/>
        <v>#DIV/0!</v>
      </c>
      <c r="P15" s="58"/>
      <c r="Q15" s="58"/>
      <c r="R15" s="27"/>
      <c r="S15" s="27"/>
      <c r="T15" s="27"/>
      <c r="U15" s="27"/>
      <c r="V15" s="27"/>
      <c r="W15" s="27"/>
      <c r="X15" s="27"/>
      <c r="Y15" s="27"/>
      <c r="Z15" s="27"/>
      <c r="AA15" s="42"/>
      <c r="AB15" s="53"/>
      <c r="AC15"/>
      <c r="AD15"/>
      <c r="AE15"/>
      <c r="AF15"/>
      <c r="AG15"/>
    </row>
    <row r="16" spans="1:33" ht="15.75" customHeight="1" x14ac:dyDescent="0.35">
      <c r="A16" s="117" t="s">
        <v>203</v>
      </c>
      <c r="B16" s="76"/>
      <c r="C16" s="83"/>
      <c r="D16" s="83"/>
      <c r="E16" s="23"/>
      <c r="F16" s="91" t="e">
        <f t="shared" si="0"/>
        <v>#DIV/0!</v>
      </c>
      <c r="G16" s="91" t="e">
        <f t="shared" si="1"/>
        <v>#DIV/0!</v>
      </c>
      <c r="H16" s="91" t="e">
        <f t="shared" si="1"/>
        <v>#DIV/0!</v>
      </c>
      <c r="I16" s="91" t="e">
        <f t="shared" si="1"/>
        <v>#DIV/0!</v>
      </c>
      <c r="J16" s="91" t="e">
        <f t="shared" si="1"/>
        <v>#DIV/0!</v>
      </c>
      <c r="K16" s="91" t="e">
        <f t="shared" si="1"/>
        <v>#DIV/0!</v>
      </c>
      <c r="L16" s="91" t="e">
        <f t="shared" si="1"/>
        <v>#DIV/0!</v>
      </c>
      <c r="M16" s="91" t="e">
        <f t="shared" si="1"/>
        <v>#DIV/0!</v>
      </c>
      <c r="N16" s="91" t="e">
        <f t="shared" si="1"/>
        <v>#DIV/0!</v>
      </c>
      <c r="O16" s="91" t="e">
        <f t="shared" si="1"/>
        <v>#DIV/0!</v>
      </c>
      <c r="P16" s="27"/>
      <c r="Q16" s="9"/>
      <c r="R16" s="27"/>
      <c r="S16" s="27"/>
      <c r="T16" s="27"/>
      <c r="U16" s="27"/>
      <c r="V16" s="27"/>
      <c r="W16" s="27"/>
      <c r="X16" s="27"/>
      <c r="Y16" s="27"/>
      <c r="Z16" s="27"/>
      <c r="AA16" s="42"/>
      <c r="AB16" s="53"/>
      <c r="AC16"/>
      <c r="AD16"/>
      <c r="AE16"/>
      <c r="AF16"/>
      <c r="AG16"/>
    </row>
    <row r="17" spans="1:33" x14ac:dyDescent="0.35">
      <c r="A17" s="117" t="s">
        <v>204</v>
      </c>
      <c r="B17" s="76"/>
      <c r="C17" s="83"/>
      <c r="D17" s="83"/>
      <c r="E17" s="23"/>
      <c r="F17" s="91" t="e">
        <f t="shared" si="0"/>
        <v>#DIV/0!</v>
      </c>
      <c r="G17" s="91" t="e">
        <f t="shared" si="1"/>
        <v>#DIV/0!</v>
      </c>
      <c r="H17" s="91" t="e">
        <f t="shared" si="1"/>
        <v>#DIV/0!</v>
      </c>
      <c r="I17" s="91" t="e">
        <f t="shared" si="1"/>
        <v>#DIV/0!</v>
      </c>
      <c r="J17" s="91" t="e">
        <f t="shared" si="1"/>
        <v>#DIV/0!</v>
      </c>
      <c r="K17" s="91" t="e">
        <f t="shared" si="1"/>
        <v>#DIV/0!</v>
      </c>
      <c r="L17" s="91" t="e">
        <f t="shared" si="1"/>
        <v>#DIV/0!</v>
      </c>
      <c r="M17" s="91" t="e">
        <f t="shared" si="1"/>
        <v>#DIV/0!</v>
      </c>
      <c r="N17" s="91" t="e">
        <f t="shared" si="1"/>
        <v>#DIV/0!</v>
      </c>
      <c r="O17" s="91" t="e">
        <f t="shared" si="1"/>
        <v>#DIV/0!</v>
      </c>
      <c r="P17" s="133" t="s">
        <v>156</v>
      </c>
      <c r="Q17" s="133"/>
      <c r="R17" s="27"/>
      <c r="S17" s="27"/>
      <c r="T17" s="27"/>
      <c r="U17" s="27"/>
      <c r="V17" s="27"/>
      <c r="W17" s="27"/>
      <c r="X17" s="27"/>
      <c r="Y17" s="27"/>
      <c r="Z17" s="27"/>
      <c r="AA17" s="42"/>
      <c r="AB17" s="53"/>
      <c r="AC17"/>
      <c r="AD17"/>
      <c r="AE17"/>
      <c r="AF17"/>
      <c r="AG17"/>
    </row>
    <row r="18" spans="1:33" x14ac:dyDescent="0.35">
      <c r="A18" s="117" t="s">
        <v>196</v>
      </c>
      <c r="B18" s="76"/>
      <c r="C18" s="83"/>
      <c r="D18" s="83"/>
      <c r="E18" s="23"/>
      <c r="F18" s="91" t="e">
        <f t="shared" si="0"/>
        <v>#DIV/0!</v>
      </c>
      <c r="G18" s="91" t="e">
        <f t="shared" si="1"/>
        <v>#DIV/0!</v>
      </c>
      <c r="H18" s="91" t="e">
        <f t="shared" si="1"/>
        <v>#DIV/0!</v>
      </c>
      <c r="I18" s="91" t="e">
        <f t="shared" si="1"/>
        <v>#DIV/0!</v>
      </c>
      <c r="J18" s="91" t="e">
        <f t="shared" si="1"/>
        <v>#DIV/0!</v>
      </c>
      <c r="K18" s="91" t="e">
        <f t="shared" si="1"/>
        <v>#DIV/0!</v>
      </c>
      <c r="L18" s="91" t="e">
        <f t="shared" si="1"/>
        <v>#DIV/0!</v>
      </c>
      <c r="M18" s="91" t="e">
        <f t="shared" si="1"/>
        <v>#DIV/0!</v>
      </c>
      <c r="N18" s="91" t="e">
        <f t="shared" si="1"/>
        <v>#DIV/0!</v>
      </c>
      <c r="O18" s="91" t="e">
        <f t="shared" si="1"/>
        <v>#DIV/0!</v>
      </c>
      <c r="P18" s="147" t="e">
        <f>SUM(F11:O18)</f>
        <v>#DIV/0!</v>
      </c>
      <c r="Q18" s="27"/>
      <c r="R18" s="27"/>
      <c r="S18" s="27"/>
      <c r="T18" s="27"/>
      <c r="U18" s="27"/>
      <c r="V18" s="27"/>
      <c r="W18" s="27"/>
      <c r="X18" s="27"/>
      <c r="Y18" s="27"/>
      <c r="Z18" s="27"/>
      <c r="AA18" s="42"/>
      <c r="AB18" s="53"/>
      <c r="AC18"/>
      <c r="AD18"/>
      <c r="AE18"/>
      <c r="AF18"/>
      <c r="AG18"/>
    </row>
    <row r="19" spans="1:33" x14ac:dyDescent="0.35">
      <c r="A19" s="86"/>
      <c r="B19" s="21"/>
      <c r="C19" s="21"/>
      <c r="D19" s="21"/>
      <c r="E19" s="27"/>
      <c r="F19" s="21"/>
      <c r="G19" s="21"/>
      <c r="H19" s="21"/>
      <c r="I19" s="21"/>
      <c r="J19" s="21"/>
      <c r="K19" s="21"/>
      <c r="L19" s="21"/>
      <c r="M19" s="21"/>
      <c r="N19" s="21"/>
      <c r="O19" s="21"/>
      <c r="P19" s="21"/>
      <c r="Q19" s="21"/>
      <c r="R19" s="27"/>
      <c r="S19" s="27"/>
      <c r="T19" s="27"/>
      <c r="U19" s="27"/>
      <c r="V19" s="27"/>
      <c r="W19" s="27"/>
      <c r="X19" s="27"/>
      <c r="Y19" s="27"/>
      <c r="Z19" s="27"/>
      <c r="AA19" s="42"/>
      <c r="AB19" s="53"/>
      <c r="AC19"/>
      <c r="AD19"/>
      <c r="AE19"/>
      <c r="AF19"/>
      <c r="AG19"/>
    </row>
    <row r="20" spans="1:33" x14ac:dyDescent="0.35">
      <c r="A20" s="212" t="s">
        <v>157</v>
      </c>
      <c r="B20" s="89">
        <f>SUM(B11:B18)</f>
        <v>0</v>
      </c>
      <c r="C20" s="28"/>
      <c r="D20" s="28"/>
      <c r="E20" s="21"/>
      <c r="F20" s="281" t="s">
        <v>108</v>
      </c>
      <c r="G20" s="281"/>
      <c r="H20" s="281"/>
      <c r="I20" s="281"/>
      <c r="J20" s="281"/>
      <c r="K20" s="281"/>
      <c r="L20" s="281"/>
      <c r="M20" s="281"/>
      <c r="N20" s="281"/>
      <c r="O20" s="281"/>
      <c r="P20" s="109"/>
      <c r="Q20" s="281" t="s">
        <v>107</v>
      </c>
      <c r="R20" s="281"/>
      <c r="S20" s="281"/>
      <c r="T20" s="281"/>
      <c r="U20" s="281"/>
      <c r="V20" s="281"/>
      <c r="W20" s="281"/>
      <c r="X20" s="281"/>
      <c r="Y20" s="281"/>
      <c r="Z20" s="281"/>
      <c r="AA20" s="42"/>
      <c r="AB20" s="53"/>
      <c r="AC20"/>
      <c r="AD20"/>
      <c r="AE20"/>
      <c r="AF20"/>
      <c r="AG20"/>
    </row>
    <row r="21" spans="1:33" ht="33" customHeight="1" x14ac:dyDescent="0.35">
      <c r="A21" s="20"/>
      <c r="B21" s="21"/>
      <c r="C21" s="21"/>
      <c r="D21" s="21"/>
      <c r="E21" s="21"/>
      <c r="F21" s="25" t="s">
        <v>63</v>
      </c>
      <c r="G21" s="26" t="s">
        <v>62</v>
      </c>
      <c r="H21" s="26" t="s">
        <v>135</v>
      </c>
      <c r="I21" s="26" t="s">
        <v>136</v>
      </c>
      <c r="J21" s="26" t="s">
        <v>137</v>
      </c>
      <c r="K21" s="26" t="s">
        <v>58</v>
      </c>
      <c r="L21" s="26" t="s">
        <v>134</v>
      </c>
      <c r="M21" s="26" t="s">
        <v>138</v>
      </c>
      <c r="N21" s="26" t="s">
        <v>59</v>
      </c>
      <c r="O21" s="26" t="s">
        <v>64</v>
      </c>
      <c r="P21" s="60"/>
      <c r="Q21" s="129" t="s">
        <v>63</v>
      </c>
      <c r="R21" s="26" t="s">
        <v>62</v>
      </c>
      <c r="S21" s="26" t="s">
        <v>135</v>
      </c>
      <c r="T21" s="26" t="s">
        <v>136</v>
      </c>
      <c r="U21" s="26" t="s">
        <v>137</v>
      </c>
      <c r="V21" s="26" t="s">
        <v>58</v>
      </c>
      <c r="W21" s="26" t="s">
        <v>134</v>
      </c>
      <c r="X21" s="26" t="s">
        <v>138</v>
      </c>
      <c r="Y21" s="26" t="s">
        <v>59</v>
      </c>
      <c r="Z21" s="26" t="s">
        <v>64</v>
      </c>
      <c r="AA21" s="42"/>
      <c r="AB21" s="53"/>
      <c r="AC21"/>
      <c r="AD21"/>
      <c r="AE21"/>
      <c r="AF21"/>
      <c r="AG21"/>
    </row>
    <row r="22" spans="1:33" x14ac:dyDescent="0.35">
      <c r="A22" s="291" t="s">
        <v>6</v>
      </c>
      <c r="B22" s="290"/>
      <c r="C22" s="66"/>
      <c r="D22" s="49" t="s">
        <v>81</v>
      </c>
      <c r="E22" s="27"/>
      <c r="F22" s="278" t="s">
        <v>139</v>
      </c>
      <c r="G22" s="279"/>
      <c r="H22" s="279"/>
      <c r="I22" s="279"/>
      <c r="J22" s="279"/>
      <c r="K22" s="279"/>
      <c r="L22" s="279"/>
      <c r="M22" s="279"/>
      <c r="N22" s="279"/>
      <c r="O22" s="280"/>
      <c r="P22" s="49"/>
      <c r="Q22" s="278" t="s">
        <v>140</v>
      </c>
      <c r="R22" s="279"/>
      <c r="S22" s="279"/>
      <c r="T22" s="279"/>
      <c r="U22" s="279"/>
      <c r="V22" s="279"/>
      <c r="W22" s="279"/>
      <c r="X22" s="279"/>
      <c r="Y22" s="279"/>
      <c r="Z22" s="280"/>
      <c r="AA22" s="42"/>
      <c r="AB22" s="53"/>
      <c r="AC22"/>
      <c r="AD22"/>
      <c r="AE22"/>
      <c r="AF22"/>
      <c r="AG22"/>
    </row>
    <row r="23" spans="1:33" x14ac:dyDescent="0.35">
      <c r="A23" s="117" t="s">
        <v>16</v>
      </c>
      <c r="B23" s="119">
        <v>2.9999999999999997E-4</v>
      </c>
      <c r="C23" s="84"/>
      <c r="D23" s="87">
        <f t="shared" ref="D23:D30" si="2">(1-EXP(-50*B23))/(1-EXP(-50))*0.1+(1-(1-EXP(-50*B23))/(1-EXP(-50)))*0.2</f>
        <v>0.19851119396030628</v>
      </c>
      <c r="E23" s="27"/>
      <c r="F23" s="91" t="e">
        <f>MIN(F$9*NORMSDIST((1/SQRT(1-$D23))*NORMSINV($B23)+SQRT($D23/(1-$D23))*NORMSINV(0.999))*(1+0.047*((1-$B23)/$B23^0.44)),F$9)*F11*12.5</f>
        <v>#DIV/0!</v>
      </c>
      <c r="G23" s="91" t="e">
        <f t="shared" ref="G23:O23" si="3">MIN(G$9*NORMSDIST((1/SQRT(1-$D23))*NORMSINV($B23)+SQRT($D23/(1-$D23))*NORMSINV(0.999))*(1+0.047*((1-$B23)/$B23^0.44)),G$9)*G11*12.5</f>
        <v>#DIV/0!</v>
      </c>
      <c r="H23" s="91" t="e">
        <f t="shared" si="3"/>
        <v>#DIV/0!</v>
      </c>
      <c r="I23" s="91" t="e">
        <f t="shared" si="3"/>
        <v>#DIV/0!</v>
      </c>
      <c r="J23" s="91" t="e">
        <f t="shared" si="3"/>
        <v>#DIV/0!</v>
      </c>
      <c r="K23" s="91" t="e">
        <f t="shared" si="3"/>
        <v>#DIV/0!</v>
      </c>
      <c r="L23" s="91" t="e">
        <f t="shared" si="3"/>
        <v>#DIV/0!</v>
      </c>
      <c r="M23" s="91" t="e">
        <f t="shared" si="3"/>
        <v>#DIV/0!</v>
      </c>
      <c r="N23" s="91" t="e">
        <f t="shared" si="3"/>
        <v>#DIV/0!</v>
      </c>
      <c r="O23" s="91" t="e">
        <f t="shared" si="3"/>
        <v>#DIV/0!</v>
      </c>
      <c r="P23" s="61"/>
      <c r="Q23" s="130" t="e">
        <f t="shared" ref="Q23:U29" si="4">$B23*F$9*F11*12.5</f>
        <v>#DIV/0!</v>
      </c>
      <c r="R23" s="91" t="e">
        <f t="shared" si="4"/>
        <v>#DIV/0!</v>
      </c>
      <c r="S23" s="91" t="e">
        <f t="shared" si="4"/>
        <v>#DIV/0!</v>
      </c>
      <c r="T23" s="91" t="e">
        <f t="shared" si="4"/>
        <v>#DIV/0!</v>
      </c>
      <c r="U23" s="91" t="e">
        <f t="shared" si="4"/>
        <v>#DIV/0!</v>
      </c>
      <c r="V23" s="91" t="e">
        <f t="shared" ref="V23:V30" si="5">$B23*K$9*K11*12.5</f>
        <v>#DIV/0!</v>
      </c>
      <c r="W23" s="91" t="e">
        <f t="shared" ref="W23:W30" si="6">$B23*L$9*L11*12.5</f>
        <v>#DIV/0!</v>
      </c>
      <c r="X23" s="91" t="e">
        <f t="shared" ref="X23:X30" si="7">$B23*M$9*M11*12.5</f>
        <v>#DIV/0!</v>
      </c>
      <c r="Y23" s="91" t="e">
        <f t="shared" ref="Y23:Y30" si="8">$B23*N$9*N11*12.5</f>
        <v>#DIV/0!</v>
      </c>
      <c r="Z23" s="91" t="e">
        <f t="shared" ref="Z23:Z30" si="9">$B23*O$9*O11*12.5</f>
        <v>#DIV/0!</v>
      </c>
      <c r="AA23" s="42"/>
      <c r="AB23" s="53"/>
      <c r="AC23"/>
      <c r="AD23"/>
      <c r="AE23"/>
      <c r="AF23"/>
      <c r="AG23"/>
    </row>
    <row r="24" spans="1:33" x14ac:dyDescent="0.35">
      <c r="A24" s="117" t="s">
        <v>17</v>
      </c>
      <c r="B24" s="119">
        <v>6.4999999999999997E-4</v>
      </c>
      <c r="C24" s="84"/>
      <c r="D24" s="87">
        <f t="shared" si="2"/>
        <v>0.19680224498313062</v>
      </c>
      <c r="E24" s="27"/>
      <c r="F24" s="91" t="e">
        <f t="shared" ref="F24:O24" si="10">MIN(F$9*NORMSDIST((1/SQRT(1-$D24))*NORMSINV($B24)+SQRT($D24/(1-$D24))*NORMSINV(0.999))*(1+0.047*((1-$B24)/$B24^0.44)),F$9)*F12*12.5</f>
        <v>#DIV/0!</v>
      </c>
      <c r="G24" s="91" t="e">
        <f t="shared" si="10"/>
        <v>#DIV/0!</v>
      </c>
      <c r="H24" s="91" t="e">
        <f t="shared" si="10"/>
        <v>#DIV/0!</v>
      </c>
      <c r="I24" s="91" t="e">
        <f t="shared" si="10"/>
        <v>#DIV/0!</v>
      </c>
      <c r="J24" s="91" t="e">
        <f t="shared" si="10"/>
        <v>#DIV/0!</v>
      </c>
      <c r="K24" s="91" t="e">
        <f t="shared" si="10"/>
        <v>#DIV/0!</v>
      </c>
      <c r="L24" s="91" t="e">
        <f t="shared" si="10"/>
        <v>#DIV/0!</v>
      </c>
      <c r="M24" s="91" t="e">
        <f t="shared" si="10"/>
        <v>#DIV/0!</v>
      </c>
      <c r="N24" s="91" t="e">
        <f t="shared" si="10"/>
        <v>#DIV/0!</v>
      </c>
      <c r="O24" s="91" t="e">
        <f t="shared" si="10"/>
        <v>#DIV/0!</v>
      </c>
      <c r="P24" s="61"/>
      <c r="Q24" s="130" t="e">
        <f t="shared" si="4"/>
        <v>#DIV/0!</v>
      </c>
      <c r="R24" s="91" t="e">
        <f t="shared" si="4"/>
        <v>#DIV/0!</v>
      </c>
      <c r="S24" s="91" t="e">
        <f t="shared" si="4"/>
        <v>#DIV/0!</v>
      </c>
      <c r="T24" s="91" t="e">
        <f t="shared" si="4"/>
        <v>#DIV/0!</v>
      </c>
      <c r="U24" s="91" t="e">
        <f t="shared" si="4"/>
        <v>#DIV/0!</v>
      </c>
      <c r="V24" s="91" t="e">
        <f t="shared" si="5"/>
        <v>#DIV/0!</v>
      </c>
      <c r="W24" s="91" t="e">
        <f t="shared" si="6"/>
        <v>#DIV/0!</v>
      </c>
      <c r="X24" s="91" t="e">
        <f t="shared" si="7"/>
        <v>#DIV/0!</v>
      </c>
      <c r="Y24" s="91" t="e">
        <f t="shared" si="8"/>
        <v>#DIV/0!</v>
      </c>
      <c r="Z24" s="91" t="e">
        <f t="shared" si="9"/>
        <v>#DIV/0!</v>
      </c>
      <c r="AA24" s="42"/>
      <c r="AB24" s="53"/>
      <c r="AC24"/>
      <c r="AD24"/>
      <c r="AE24"/>
      <c r="AF24"/>
      <c r="AG24"/>
    </row>
    <row r="25" spans="1:33" x14ac:dyDescent="0.35">
      <c r="A25" s="117" t="s">
        <v>18</v>
      </c>
      <c r="B25" s="119">
        <v>1.5E-3</v>
      </c>
      <c r="C25" s="84"/>
      <c r="D25" s="87">
        <f t="shared" si="2"/>
        <v>0.19277434863285528</v>
      </c>
      <c r="E25" s="27"/>
      <c r="F25" s="91" t="e">
        <f t="shared" ref="F25:O25" si="11">MIN(F$9*NORMSDIST((1/SQRT(1-$D25))*NORMSINV($B25)+SQRT($D25/(1-$D25))*NORMSINV(0.999))*(1+0.047*((1-$B25)/$B25^0.44)),F$9)*F13*12.5</f>
        <v>#DIV/0!</v>
      </c>
      <c r="G25" s="91" t="e">
        <f t="shared" si="11"/>
        <v>#DIV/0!</v>
      </c>
      <c r="H25" s="91" t="e">
        <f t="shared" si="11"/>
        <v>#DIV/0!</v>
      </c>
      <c r="I25" s="91" t="e">
        <f t="shared" si="11"/>
        <v>#DIV/0!</v>
      </c>
      <c r="J25" s="91" t="e">
        <f t="shared" si="11"/>
        <v>#DIV/0!</v>
      </c>
      <c r="K25" s="91" t="e">
        <f t="shared" si="11"/>
        <v>#DIV/0!</v>
      </c>
      <c r="L25" s="91" t="e">
        <f t="shared" si="11"/>
        <v>#DIV/0!</v>
      </c>
      <c r="M25" s="91" t="e">
        <f t="shared" si="11"/>
        <v>#DIV/0!</v>
      </c>
      <c r="N25" s="91" t="e">
        <f t="shared" si="11"/>
        <v>#DIV/0!</v>
      </c>
      <c r="O25" s="91" t="e">
        <f t="shared" si="11"/>
        <v>#DIV/0!</v>
      </c>
      <c r="P25" s="61"/>
      <c r="Q25" s="130" t="e">
        <f t="shared" si="4"/>
        <v>#DIV/0!</v>
      </c>
      <c r="R25" s="91" t="e">
        <f t="shared" si="4"/>
        <v>#DIV/0!</v>
      </c>
      <c r="S25" s="91" t="e">
        <f t="shared" si="4"/>
        <v>#DIV/0!</v>
      </c>
      <c r="T25" s="91" t="e">
        <f t="shared" si="4"/>
        <v>#DIV/0!</v>
      </c>
      <c r="U25" s="91" t="e">
        <f t="shared" si="4"/>
        <v>#DIV/0!</v>
      </c>
      <c r="V25" s="91" t="e">
        <f t="shared" si="5"/>
        <v>#DIV/0!</v>
      </c>
      <c r="W25" s="91" t="e">
        <f t="shared" si="6"/>
        <v>#DIV/0!</v>
      </c>
      <c r="X25" s="91" t="e">
        <f t="shared" si="7"/>
        <v>#DIV/0!</v>
      </c>
      <c r="Y25" s="91" t="e">
        <f t="shared" si="8"/>
        <v>#DIV/0!</v>
      </c>
      <c r="Z25" s="91" t="e">
        <f t="shared" si="9"/>
        <v>#DIV/0!</v>
      </c>
      <c r="AA25" s="42"/>
      <c r="AB25" s="53"/>
      <c r="AC25"/>
      <c r="AD25"/>
      <c r="AE25"/>
      <c r="AF25"/>
      <c r="AG25"/>
    </row>
    <row r="26" spans="1:33" x14ac:dyDescent="0.35">
      <c r="A26" s="117" t="s">
        <v>19</v>
      </c>
      <c r="B26" s="119">
        <v>5.0000000000000001E-3</v>
      </c>
      <c r="C26" s="84"/>
      <c r="D26" s="87">
        <f t="shared" si="2"/>
        <v>0.1778800783071405</v>
      </c>
      <c r="E26" s="27"/>
      <c r="F26" s="91" t="e">
        <f t="shared" ref="F26:O26" si="12">MIN(F$9*NORMSDIST((1/SQRT(1-$D26))*NORMSINV($B26)+SQRT($D26/(1-$D26))*NORMSINV(0.999))*(1+0.047*((1-$B26)/$B26^0.44)),F$9)*F14*12.5</f>
        <v>#DIV/0!</v>
      </c>
      <c r="G26" s="91" t="e">
        <f t="shared" si="12"/>
        <v>#DIV/0!</v>
      </c>
      <c r="H26" s="91" t="e">
        <f t="shared" si="12"/>
        <v>#DIV/0!</v>
      </c>
      <c r="I26" s="91" t="e">
        <f t="shared" si="12"/>
        <v>#DIV/0!</v>
      </c>
      <c r="J26" s="91" t="e">
        <f t="shared" si="12"/>
        <v>#DIV/0!</v>
      </c>
      <c r="K26" s="91" t="e">
        <f t="shared" si="12"/>
        <v>#DIV/0!</v>
      </c>
      <c r="L26" s="91" t="e">
        <f t="shared" si="12"/>
        <v>#DIV/0!</v>
      </c>
      <c r="M26" s="91" t="e">
        <f t="shared" si="12"/>
        <v>#DIV/0!</v>
      </c>
      <c r="N26" s="91" t="e">
        <f t="shared" si="12"/>
        <v>#DIV/0!</v>
      </c>
      <c r="O26" s="91" t="e">
        <f t="shared" si="12"/>
        <v>#DIV/0!</v>
      </c>
      <c r="P26" s="61"/>
      <c r="Q26" s="130" t="e">
        <f t="shared" si="4"/>
        <v>#DIV/0!</v>
      </c>
      <c r="R26" s="91" t="e">
        <f t="shared" si="4"/>
        <v>#DIV/0!</v>
      </c>
      <c r="S26" s="91" t="e">
        <f t="shared" si="4"/>
        <v>#DIV/0!</v>
      </c>
      <c r="T26" s="91" t="e">
        <f t="shared" si="4"/>
        <v>#DIV/0!</v>
      </c>
      <c r="U26" s="91" t="e">
        <f t="shared" si="4"/>
        <v>#DIV/0!</v>
      </c>
      <c r="V26" s="91" t="e">
        <f t="shared" si="5"/>
        <v>#DIV/0!</v>
      </c>
      <c r="W26" s="91" t="e">
        <f t="shared" si="6"/>
        <v>#DIV/0!</v>
      </c>
      <c r="X26" s="91" t="e">
        <f t="shared" si="7"/>
        <v>#DIV/0!</v>
      </c>
      <c r="Y26" s="91" t="e">
        <f t="shared" si="8"/>
        <v>#DIV/0!</v>
      </c>
      <c r="Z26" s="91" t="e">
        <f t="shared" si="9"/>
        <v>#DIV/0!</v>
      </c>
      <c r="AA26" s="42"/>
      <c r="AB26" s="53"/>
      <c r="AC26"/>
      <c r="AD26"/>
      <c r="AE26"/>
      <c r="AF26"/>
      <c r="AG26"/>
    </row>
    <row r="27" spans="1:33" x14ac:dyDescent="0.35">
      <c r="A27" s="117" t="s">
        <v>20</v>
      </c>
      <c r="B27" s="119">
        <v>1.4E-2</v>
      </c>
      <c r="C27" s="84"/>
      <c r="D27" s="87">
        <f t="shared" si="2"/>
        <v>0.14965853037914095</v>
      </c>
      <c r="E27" s="27"/>
      <c r="F27" s="91" t="e">
        <f t="shared" ref="F27:O27" si="13">MIN(F$9*NORMSDIST((1/SQRT(1-$D27))*NORMSINV($B27)+SQRT($D27/(1-$D27))*NORMSINV(0.999))*(1+0.047*((1-$B27)/$B27^0.44)),F$9)*F15*12.5</f>
        <v>#DIV/0!</v>
      </c>
      <c r="G27" s="91" t="e">
        <f t="shared" si="13"/>
        <v>#DIV/0!</v>
      </c>
      <c r="H27" s="91" t="e">
        <f t="shared" si="13"/>
        <v>#DIV/0!</v>
      </c>
      <c r="I27" s="91" t="e">
        <f t="shared" si="13"/>
        <v>#DIV/0!</v>
      </c>
      <c r="J27" s="91" t="e">
        <f t="shared" si="13"/>
        <v>#DIV/0!</v>
      </c>
      <c r="K27" s="91" t="e">
        <f t="shared" si="13"/>
        <v>#DIV/0!</v>
      </c>
      <c r="L27" s="91" t="e">
        <f t="shared" si="13"/>
        <v>#DIV/0!</v>
      </c>
      <c r="M27" s="91" t="e">
        <f t="shared" si="13"/>
        <v>#DIV/0!</v>
      </c>
      <c r="N27" s="91" t="e">
        <f t="shared" si="13"/>
        <v>#DIV/0!</v>
      </c>
      <c r="O27" s="91" t="e">
        <f t="shared" si="13"/>
        <v>#DIV/0!</v>
      </c>
      <c r="P27" s="61"/>
      <c r="Q27" s="130" t="e">
        <f t="shared" si="4"/>
        <v>#DIV/0!</v>
      </c>
      <c r="R27" s="91" t="e">
        <f t="shared" si="4"/>
        <v>#DIV/0!</v>
      </c>
      <c r="S27" s="91" t="e">
        <f t="shared" si="4"/>
        <v>#DIV/0!</v>
      </c>
      <c r="T27" s="91" t="e">
        <f t="shared" si="4"/>
        <v>#DIV/0!</v>
      </c>
      <c r="U27" s="91" t="e">
        <f t="shared" si="4"/>
        <v>#DIV/0!</v>
      </c>
      <c r="V27" s="91" t="e">
        <f t="shared" si="5"/>
        <v>#DIV/0!</v>
      </c>
      <c r="W27" s="91" t="e">
        <f t="shared" si="6"/>
        <v>#DIV/0!</v>
      </c>
      <c r="X27" s="91" t="e">
        <f t="shared" si="7"/>
        <v>#DIV/0!</v>
      </c>
      <c r="Y27" s="91" t="e">
        <f t="shared" si="8"/>
        <v>#DIV/0!</v>
      </c>
      <c r="Z27" s="91" t="e">
        <f t="shared" si="9"/>
        <v>#DIV/0!</v>
      </c>
      <c r="AA27" s="42"/>
      <c r="AB27" s="53"/>
      <c r="AC27"/>
      <c r="AD27"/>
      <c r="AE27"/>
      <c r="AF27"/>
      <c r="AG27"/>
    </row>
    <row r="28" spans="1:33" x14ac:dyDescent="0.35">
      <c r="A28" s="117" t="s">
        <v>21</v>
      </c>
      <c r="B28" s="118">
        <v>0.06</v>
      </c>
      <c r="C28" s="22"/>
      <c r="D28" s="87">
        <f t="shared" si="2"/>
        <v>0.10497870683678641</v>
      </c>
      <c r="E28" s="27"/>
      <c r="F28" s="91" t="e">
        <f t="shared" ref="F28:O28" si="14">MIN(F$9*NORMSDIST((1/SQRT(1-$D28))*NORMSINV($B28)+SQRT($D28/(1-$D28))*NORMSINV(0.999))*(1+0.047*((1-$B28)/$B28^0.44)),F$9)*F16*12.5</f>
        <v>#DIV/0!</v>
      </c>
      <c r="G28" s="91" t="e">
        <f t="shared" si="14"/>
        <v>#DIV/0!</v>
      </c>
      <c r="H28" s="91" t="e">
        <f t="shared" si="14"/>
        <v>#DIV/0!</v>
      </c>
      <c r="I28" s="91" t="e">
        <f t="shared" si="14"/>
        <v>#DIV/0!</v>
      </c>
      <c r="J28" s="91" t="e">
        <f t="shared" si="14"/>
        <v>#DIV/0!</v>
      </c>
      <c r="K28" s="91" t="e">
        <f t="shared" si="14"/>
        <v>#DIV/0!</v>
      </c>
      <c r="L28" s="91" t="e">
        <f t="shared" si="14"/>
        <v>#DIV/0!</v>
      </c>
      <c r="M28" s="91" t="e">
        <f t="shared" si="14"/>
        <v>#DIV/0!</v>
      </c>
      <c r="N28" s="91" t="e">
        <f t="shared" si="14"/>
        <v>#DIV/0!</v>
      </c>
      <c r="O28" s="91" t="e">
        <f t="shared" si="14"/>
        <v>#DIV/0!</v>
      </c>
      <c r="P28" s="61"/>
      <c r="Q28" s="130" t="e">
        <f t="shared" si="4"/>
        <v>#DIV/0!</v>
      </c>
      <c r="R28" s="91" t="e">
        <f t="shared" si="4"/>
        <v>#DIV/0!</v>
      </c>
      <c r="S28" s="91" t="e">
        <f t="shared" si="4"/>
        <v>#DIV/0!</v>
      </c>
      <c r="T28" s="91" t="e">
        <f t="shared" si="4"/>
        <v>#DIV/0!</v>
      </c>
      <c r="U28" s="91" t="e">
        <f t="shared" si="4"/>
        <v>#DIV/0!</v>
      </c>
      <c r="V28" s="91" t="e">
        <f t="shared" si="5"/>
        <v>#DIV/0!</v>
      </c>
      <c r="W28" s="91" t="e">
        <f t="shared" si="6"/>
        <v>#DIV/0!</v>
      </c>
      <c r="X28" s="91" t="e">
        <f t="shared" si="7"/>
        <v>#DIV/0!</v>
      </c>
      <c r="Y28" s="91" t="e">
        <f t="shared" si="8"/>
        <v>#DIV/0!</v>
      </c>
      <c r="Z28" s="91" t="e">
        <f t="shared" si="9"/>
        <v>#DIV/0!</v>
      </c>
      <c r="AA28" s="42"/>
      <c r="AB28" s="53"/>
      <c r="AC28"/>
      <c r="AD28"/>
      <c r="AE28"/>
      <c r="AF28"/>
      <c r="AG28"/>
    </row>
    <row r="29" spans="1:33" x14ac:dyDescent="0.35">
      <c r="A29" s="117" t="s">
        <v>22</v>
      </c>
      <c r="B29" s="118">
        <v>0.15</v>
      </c>
      <c r="C29" s="22"/>
      <c r="D29" s="87">
        <f t="shared" si="2"/>
        <v>0.10005530843701478</v>
      </c>
      <c r="E29" s="27"/>
      <c r="F29" s="91" t="e">
        <f t="shared" ref="F29:O29" si="15">MIN(F$9*NORMSDIST((1/SQRT(1-$D29))*NORMSINV($B29)+SQRT($D29/(1-$D29))*NORMSINV(0.999))*(1+0.047*((1-$B29)/$B29^0.44)),F$9)*F17*12.5</f>
        <v>#DIV/0!</v>
      </c>
      <c r="G29" s="91" t="e">
        <f t="shared" si="15"/>
        <v>#DIV/0!</v>
      </c>
      <c r="H29" s="91" t="e">
        <f t="shared" si="15"/>
        <v>#DIV/0!</v>
      </c>
      <c r="I29" s="91" t="e">
        <f t="shared" si="15"/>
        <v>#DIV/0!</v>
      </c>
      <c r="J29" s="91" t="e">
        <f t="shared" si="15"/>
        <v>#DIV/0!</v>
      </c>
      <c r="K29" s="91" t="e">
        <f t="shared" si="15"/>
        <v>#DIV/0!</v>
      </c>
      <c r="L29" s="91" t="e">
        <f t="shared" si="15"/>
        <v>#DIV/0!</v>
      </c>
      <c r="M29" s="91" t="e">
        <f t="shared" si="15"/>
        <v>#DIV/0!</v>
      </c>
      <c r="N29" s="91" t="e">
        <f t="shared" si="15"/>
        <v>#DIV/0!</v>
      </c>
      <c r="O29" s="91" t="e">
        <f t="shared" si="15"/>
        <v>#DIV/0!</v>
      </c>
      <c r="P29" s="61"/>
      <c r="Q29" s="130" t="e">
        <f t="shared" si="4"/>
        <v>#DIV/0!</v>
      </c>
      <c r="R29" s="91" t="e">
        <f t="shared" si="4"/>
        <v>#DIV/0!</v>
      </c>
      <c r="S29" s="91" t="e">
        <f t="shared" si="4"/>
        <v>#DIV/0!</v>
      </c>
      <c r="T29" s="91" t="e">
        <f t="shared" si="4"/>
        <v>#DIV/0!</v>
      </c>
      <c r="U29" s="91" t="e">
        <f t="shared" si="4"/>
        <v>#DIV/0!</v>
      </c>
      <c r="V29" s="91" t="e">
        <f t="shared" si="5"/>
        <v>#DIV/0!</v>
      </c>
      <c r="W29" s="91" t="e">
        <f t="shared" si="6"/>
        <v>#DIV/0!</v>
      </c>
      <c r="X29" s="91" t="e">
        <f t="shared" si="7"/>
        <v>#DIV/0!</v>
      </c>
      <c r="Y29" s="91" t="e">
        <f t="shared" si="8"/>
        <v>#DIV/0!</v>
      </c>
      <c r="Z29" s="91" t="e">
        <f t="shared" si="9"/>
        <v>#DIV/0!</v>
      </c>
      <c r="AA29" s="42"/>
      <c r="AB29" s="53"/>
      <c r="AC29"/>
      <c r="AD29"/>
      <c r="AE29"/>
      <c r="AF29"/>
      <c r="AG29"/>
    </row>
    <row r="30" spans="1:33" x14ac:dyDescent="0.35">
      <c r="A30" s="117" t="s">
        <v>7</v>
      </c>
      <c r="B30" s="120">
        <v>0.99999999989999999</v>
      </c>
      <c r="C30" s="22"/>
      <c r="D30" s="87">
        <f t="shared" si="2"/>
        <v>0.1</v>
      </c>
      <c r="E30" s="27"/>
      <c r="F30" s="91" t="e">
        <f t="shared" ref="F30:O30" si="16">MIN(F$9*NORMSDIST((1/SQRT(1-$D30))*NORMSINV($B30)+SQRT($D30/(1-$D30))*NORMSINV(0.999))*(1+0.047*((1-$B30)/$B30^0.44)),F$9)*F18*12.5</f>
        <v>#DIV/0!</v>
      </c>
      <c r="G30" s="91" t="e">
        <f t="shared" si="16"/>
        <v>#DIV/0!</v>
      </c>
      <c r="H30" s="91" t="e">
        <f t="shared" si="16"/>
        <v>#DIV/0!</v>
      </c>
      <c r="I30" s="91" t="e">
        <f t="shared" si="16"/>
        <v>#DIV/0!</v>
      </c>
      <c r="J30" s="91" t="e">
        <f t="shared" si="16"/>
        <v>#DIV/0!</v>
      </c>
      <c r="K30" s="91" t="e">
        <f t="shared" si="16"/>
        <v>#DIV/0!</v>
      </c>
      <c r="L30" s="91" t="e">
        <f t="shared" si="16"/>
        <v>#DIV/0!</v>
      </c>
      <c r="M30" s="91" t="e">
        <f t="shared" si="16"/>
        <v>#DIV/0!</v>
      </c>
      <c r="N30" s="91" t="e">
        <f t="shared" si="16"/>
        <v>#DIV/0!</v>
      </c>
      <c r="O30" s="91" t="e">
        <f t="shared" si="16"/>
        <v>#DIV/0!</v>
      </c>
      <c r="P30" s="61"/>
      <c r="Q30" s="130" t="e">
        <f>$B30*F$9*F18*12.5</f>
        <v>#DIV/0!</v>
      </c>
      <c r="R30" s="91" t="e">
        <f>$B30*G$9*G18*12.5</f>
        <v>#DIV/0!</v>
      </c>
      <c r="S30" s="91" t="e">
        <f>$B30*H$9*H18*12.5</f>
        <v>#DIV/0!</v>
      </c>
      <c r="T30" s="91" t="e">
        <f>$B30*I$9*I18*12.5</f>
        <v>#DIV/0!</v>
      </c>
      <c r="U30" s="91" t="e">
        <f>$B30*J$9*J18*12.5</f>
        <v>#DIV/0!</v>
      </c>
      <c r="V30" s="91" t="e">
        <f t="shared" si="5"/>
        <v>#DIV/0!</v>
      </c>
      <c r="W30" s="91" t="e">
        <f t="shared" si="6"/>
        <v>#DIV/0!</v>
      </c>
      <c r="X30" s="91" t="e">
        <f t="shared" si="7"/>
        <v>#DIV/0!</v>
      </c>
      <c r="Y30" s="91" t="e">
        <f t="shared" si="8"/>
        <v>#DIV/0!</v>
      </c>
      <c r="Z30" s="91" t="e">
        <f t="shared" si="9"/>
        <v>#DIV/0!</v>
      </c>
      <c r="AA30" s="42"/>
      <c r="AB30" s="53"/>
      <c r="AC30"/>
      <c r="AD30"/>
      <c r="AE30"/>
      <c r="AF30"/>
      <c r="AG30"/>
    </row>
    <row r="31" spans="1:33" x14ac:dyDescent="0.35">
      <c r="A31" s="20"/>
      <c r="B31" s="21"/>
      <c r="C31" s="21"/>
      <c r="D31" s="21"/>
      <c r="E31" s="21"/>
      <c r="F31" s="21"/>
      <c r="G31" s="21"/>
      <c r="H31" s="21"/>
      <c r="I31" s="21"/>
      <c r="J31" s="21"/>
      <c r="K31" s="21"/>
      <c r="L31" s="21"/>
      <c r="M31" s="21"/>
      <c r="N31" s="21"/>
      <c r="O31" s="21"/>
      <c r="P31" s="21"/>
      <c r="Q31" s="21"/>
      <c r="R31" s="27"/>
      <c r="S31" s="27"/>
      <c r="T31" s="27"/>
      <c r="U31" s="27"/>
      <c r="V31" s="27"/>
      <c r="W31" s="27"/>
      <c r="X31" s="27"/>
      <c r="Y31" s="27"/>
      <c r="Z31" s="27"/>
      <c r="AA31" s="42"/>
      <c r="AB31" s="53"/>
      <c r="AC31"/>
      <c r="AD31"/>
      <c r="AE31"/>
      <c r="AF31"/>
      <c r="AG31"/>
    </row>
    <row r="32" spans="1:33" x14ac:dyDescent="0.35">
      <c r="A32" s="34" t="s">
        <v>38</v>
      </c>
      <c r="B32" s="92" t="e">
        <f>SUM(F23:O30)</f>
        <v>#DIV/0!</v>
      </c>
      <c r="C32" s="29"/>
      <c r="D32" s="29"/>
      <c r="E32" s="21"/>
      <c r="F32" s="21"/>
      <c r="G32" s="31"/>
      <c r="H32" s="21"/>
      <c r="I32" s="21"/>
      <c r="J32" s="21"/>
      <c r="K32" s="21"/>
      <c r="L32" s="21"/>
      <c r="M32" s="21"/>
      <c r="N32" s="21"/>
      <c r="O32" s="21"/>
      <c r="P32" s="21"/>
      <c r="Q32" s="21"/>
      <c r="R32" s="27"/>
      <c r="S32" s="27"/>
      <c r="T32" s="27"/>
      <c r="U32" s="27"/>
      <c r="V32" s="27"/>
      <c r="W32" s="27"/>
      <c r="X32" s="27"/>
      <c r="Y32" s="27"/>
      <c r="Z32" s="27"/>
      <c r="AA32" s="42"/>
      <c r="AB32" s="53"/>
      <c r="AC32"/>
      <c r="AD32"/>
      <c r="AE32"/>
      <c r="AF32"/>
      <c r="AG32"/>
    </row>
    <row r="33" spans="1:33" x14ac:dyDescent="0.35">
      <c r="A33" s="34" t="s">
        <v>92</v>
      </c>
      <c r="B33" s="90" t="e">
        <f>SUM(Q23:Z30)</f>
        <v>#DIV/0!</v>
      </c>
      <c r="C33" s="29"/>
      <c r="D33" s="29"/>
      <c r="E33" s="21"/>
      <c r="F33" s="21"/>
      <c r="G33" s="31"/>
      <c r="H33" s="21"/>
      <c r="I33" s="21"/>
      <c r="J33" s="21"/>
      <c r="K33" s="21"/>
      <c r="L33" s="21"/>
      <c r="M33" s="21"/>
      <c r="N33" s="21"/>
      <c r="O33" s="21"/>
      <c r="P33" s="21"/>
      <c r="Q33" s="21"/>
      <c r="R33" s="27"/>
      <c r="S33" s="27"/>
      <c r="T33" s="27"/>
      <c r="U33" s="27"/>
      <c r="V33" s="27"/>
      <c r="W33" s="27"/>
      <c r="X33" s="27"/>
      <c r="Y33" s="27"/>
      <c r="Z33" s="27"/>
      <c r="AA33" s="42"/>
      <c r="AB33" s="53"/>
      <c r="AC33"/>
      <c r="AD33"/>
      <c r="AE33"/>
      <c r="AF33"/>
      <c r="AG33"/>
    </row>
    <row r="34" spans="1:33" x14ac:dyDescent="0.35">
      <c r="A34" s="34" t="s">
        <v>86</v>
      </c>
      <c r="B34" s="158">
        <f>Data!K16</f>
        <v>0</v>
      </c>
      <c r="C34" s="85"/>
      <c r="D34" s="85"/>
      <c r="E34" s="23"/>
      <c r="F34" s="21"/>
      <c r="G34" s="31"/>
      <c r="H34" s="21"/>
      <c r="I34" s="21"/>
      <c r="J34" s="21"/>
      <c r="K34" s="21"/>
      <c r="L34" s="21"/>
      <c r="M34" s="21"/>
      <c r="N34" s="21"/>
      <c r="O34" s="21"/>
      <c r="P34" s="21"/>
      <c r="Q34" s="21"/>
      <c r="R34" s="27"/>
      <c r="S34" s="27"/>
      <c r="T34" s="27"/>
      <c r="U34" s="27"/>
      <c r="V34" s="27"/>
      <c r="W34" s="27"/>
      <c r="X34" s="27"/>
      <c r="Y34" s="27"/>
      <c r="Z34" s="27"/>
      <c r="AA34" s="42"/>
      <c r="AB34" s="53"/>
      <c r="AC34"/>
      <c r="AD34"/>
      <c r="AE34"/>
      <c r="AF34"/>
      <c r="AG34"/>
    </row>
    <row r="35" spans="1:33" x14ac:dyDescent="0.35">
      <c r="A35" s="34" t="s">
        <v>90</v>
      </c>
      <c r="B35" s="92" t="e">
        <f>MAX(-B34*12.5,-SUM(Q30:Z30))</f>
        <v>#DIV/0!</v>
      </c>
      <c r="C35" s="30"/>
      <c r="D35" s="30"/>
      <c r="E35" s="23"/>
      <c r="F35" s="21"/>
      <c r="G35" s="31"/>
      <c r="H35" s="21"/>
      <c r="I35" s="21"/>
      <c r="J35" s="21"/>
      <c r="K35" s="21"/>
      <c r="L35" s="21"/>
      <c r="M35" s="21"/>
      <c r="N35" s="21"/>
      <c r="O35" s="21"/>
      <c r="P35" s="21"/>
      <c r="Q35" s="21"/>
      <c r="R35" s="27"/>
      <c r="S35" s="27"/>
      <c r="T35" s="27"/>
      <c r="U35" s="27"/>
      <c r="V35" s="27"/>
      <c r="W35" s="27"/>
      <c r="X35" s="27"/>
      <c r="Y35" s="27"/>
      <c r="Z35" s="27"/>
      <c r="AA35" s="42"/>
      <c r="AB35" s="53"/>
      <c r="AC35"/>
      <c r="AD35"/>
      <c r="AE35"/>
      <c r="AF35"/>
      <c r="AG35"/>
    </row>
    <row r="36" spans="1:33" x14ac:dyDescent="0.35">
      <c r="A36" s="20"/>
      <c r="B36" s="22"/>
      <c r="C36" s="30"/>
      <c r="D36" s="30"/>
      <c r="E36" s="21"/>
      <c r="F36" s="21"/>
      <c r="G36" s="31"/>
      <c r="H36" s="21"/>
      <c r="I36" s="21"/>
      <c r="J36" s="21"/>
      <c r="K36" s="21"/>
      <c r="L36" s="21"/>
      <c r="M36" s="21"/>
      <c r="N36" s="21"/>
      <c r="O36" s="21"/>
      <c r="P36" s="21"/>
      <c r="Q36" s="21"/>
      <c r="R36" s="27"/>
      <c r="S36" s="27"/>
      <c r="T36" s="27"/>
      <c r="U36" s="27"/>
      <c r="V36" s="27"/>
      <c r="W36" s="27"/>
      <c r="X36" s="27"/>
      <c r="Y36" s="27"/>
      <c r="Z36" s="27"/>
      <c r="AA36" s="42"/>
      <c r="AB36" s="53"/>
      <c r="AC36"/>
      <c r="AD36"/>
      <c r="AE36"/>
      <c r="AF36"/>
      <c r="AG36"/>
    </row>
    <row r="37" spans="1:33" x14ac:dyDescent="0.35">
      <c r="A37" s="100" t="s">
        <v>40</v>
      </c>
      <c r="B37" s="101" t="e">
        <f>B32+B35</f>
        <v>#DIV/0!</v>
      </c>
      <c r="C37" s="29"/>
      <c r="D37" s="29"/>
      <c r="E37" s="21"/>
      <c r="F37" s="21"/>
      <c r="G37" s="31"/>
      <c r="H37" s="21"/>
      <c r="I37" s="21"/>
      <c r="J37" s="21"/>
      <c r="K37" s="21"/>
      <c r="L37" s="21"/>
      <c r="M37" s="21"/>
      <c r="N37" s="21"/>
      <c r="O37" s="21"/>
      <c r="P37" s="21"/>
      <c r="Q37" s="21"/>
      <c r="R37" s="27"/>
      <c r="S37" s="27"/>
      <c r="T37" s="27"/>
      <c r="U37" s="27"/>
      <c r="V37" s="27"/>
      <c r="W37" s="27"/>
      <c r="X37" s="27"/>
      <c r="Y37" s="27"/>
      <c r="Z37" s="27"/>
      <c r="AA37" s="42"/>
      <c r="AB37" s="53"/>
      <c r="AC37"/>
      <c r="AD37"/>
      <c r="AE37"/>
      <c r="AF37"/>
      <c r="AG37"/>
    </row>
    <row r="38" spans="1:33" x14ac:dyDescent="0.35">
      <c r="A38" s="52"/>
      <c r="B38" s="32"/>
      <c r="C38" s="32"/>
      <c r="D38" s="32"/>
      <c r="E38" s="32"/>
      <c r="F38" s="32"/>
      <c r="G38" s="32"/>
      <c r="H38" s="32"/>
      <c r="I38" s="32"/>
      <c r="J38" s="32"/>
      <c r="K38" s="32"/>
      <c r="L38" s="32"/>
      <c r="M38" s="32"/>
      <c r="N38" s="32"/>
      <c r="O38" s="32"/>
      <c r="P38" s="32"/>
      <c r="Q38" s="32"/>
      <c r="R38" s="103"/>
      <c r="S38" s="103"/>
      <c r="T38" s="103"/>
      <c r="U38" s="103"/>
      <c r="V38" s="103"/>
      <c r="W38" s="103"/>
      <c r="X38" s="103"/>
      <c r="Y38" s="103"/>
      <c r="Z38" s="103"/>
      <c r="AA38" s="104"/>
      <c r="AB38" s="53"/>
      <c r="AC38"/>
      <c r="AD38"/>
      <c r="AE38"/>
      <c r="AF38"/>
      <c r="AG38"/>
    </row>
    <row r="39" spans="1:33" x14ac:dyDescent="0.35">
      <c r="A39" s="35"/>
      <c r="B39" s="35"/>
      <c r="C39" s="35"/>
      <c r="D39" s="35"/>
      <c r="E39" s="35"/>
      <c r="F39" s="35"/>
      <c r="G39" s="35"/>
      <c r="H39" s="35"/>
      <c r="I39" s="35"/>
      <c r="J39" s="35"/>
      <c r="K39" s="35"/>
      <c r="L39" s="35"/>
      <c r="M39" s="35"/>
      <c r="N39" s="35"/>
      <c r="O39" s="35"/>
      <c r="P39" s="35"/>
      <c r="Q39" s="21"/>
      <c r="R39" s="53"/>
      <c r="S39" s="53"/>
      <c r="T39" s="53"/>
      <c r="U39" s="53"/>
      <c r="V39" s="53"/>
      <c r="W39" s="53"/>
      <c r="X39" s="53"/>
      <c r="Y39" s="53"/>
      <c r="Z39" s="53"/>
      <c r="AA39" s="53"/>
      <c r="AB39" s="53"/>
      <c r="AC39"/>
      <c r="AD39"/>
      <c r="AE39"/>
      <c r="AF39"/>
      <c r="AG39"/>
    </row>
    <row r="40" spans="1:33" x14ac:dyDescent="0.35">
      <c r="A40" s="17" t="s">
        <v>148</v>
      </c>
      <c r="B40" s="18"/>
      <c r="C40" s="18"/>
      <c r="D40" s="18"/>
      <c r="E40" s="18"/>
      <c r="F40" s="19"/>
      <c r="G40" s="18"/>
      <c r="H40" s="18"/>
      <c r="I40" s="18"/>
      <c r="J40" s="18"/>
      <c r="K40" s="18"/>
      <c r="L40" s="18"/>
      <c r="M40" s="18"/>
      <c r="N40" s="18"/>
      <c r="O40" s="18"/>
      <c r="P40" s="18"/>
      <c r="Q40" s="18"/>
      <c r="R40" s="19"/>
      <c r="S40" s="19"/>
      <c r="T40" s="19"/>
      <c r="U40" s="19"/>
      <c r="V40" s="19"/>
      <c r="W40" s="19"/>
      <c r="X40" s="19"/>
      <c r="Y40" s="19"/>
      <c r="Z40" s="19"/>
      <c r="AA40" s="131"/>
      <c r="AB40" s="53"/>
      <c r="AC40"/>
      <c r="AD40"/>
      <c r="AE40"/>
      <c r="AF40"/>
      <c r="AG40"/>
    </row>
    <row r="41" spans="1:33" ht="18" x14ac:dyDescent="0.4">
      <c r="A41" s="20"/>
      <c r="B41" s="21"/>
      <c r="C41" s="21"/>
      <c r="D41" s="21"/>
      <c r="E41" s="21"/>
      <c r="F41" s="281" t="s">
        <v>109</v>
      </c>
      <c r="G41" s="281"/>
      <c r="H41" s="281"/>
      <c r="I41" s="281"/>
      <c r="J41" s="281"/>
      <c r="K41" s="281"/>
      <c r="L41" s="281"/>
      <c r="M41" s="281"/>
      <c r="N41" s="281"/>
      <c r="O41" s="281"/>
      <c r="P41" s="108"/>
      <c r="Q41" s="21"/>
      <c r="R41" s="27"/>
      <c r="S41" s="27"/>
      <c r="T41" s="27"/>
      <c r="U41" s="27"/>
      <c r="V41" s="27"/>
      <c r="W41" s="27"/>
      <c r="X41" s="27"/>
      <c r="Y41" s="27"/>
      <c r="Z41" s="27"/>
      <c r="AA41" s="42"/>
      <c r="AB41" s="53"/>
      <c r="AC41"/>
      <c r="AD41"/>
      <c r="AE41"/>
      <c r="AF41"/>
      <c r="AG41"/>
    </row>
    <row r="42" spans="1:33" x14ac:dyDescent="0.35">
      <c r="A42" s="127" t="s">
        <v>164</v>
      </c>
      <c r="B42" s="91">
        <f>Data!F16</f>
        <v>0</v>
      </c>
      <c r="C42" s="22"/>
      <c r="D42" s="22"/>
      <c r="E42" s="23"/>
      <c r="F42" s="278" t="s">
        <v>60</v>
      </c>
      <c r="G42" s="296"/>
      <c r="H42" s="296"/>
      <c r="I42" s="296"/>
      <c r="J42" s="296"/>
      <c r="K42" s="296"/>
      <c r="L42" s="296"/>
      <c r="M42" s="296"/>
      <c r="N42" s="296"/>
      <c r="O42" s="297"/>
      <c r="P42" s="109"/>
      <c r="Q42" s="21"/>
      <c r="R42" s="27"/>
      <c r="S42" s="27"/>
      <c r="T42" s="27"/>
      <c r="U42" s="27"/>
      <c r="V42" s="27"/>
      <c r="W42" s="27"/>
      <c r="X42" s="27"/>
      <c r="Y42" s="27"/>
      <c r="Z42" s="27"/>
      <c r="AA42" s="42"/>
      <c r="AB42" s="53"/>
      <c r="AC42"/>
      <c r="AD42"/>
      <c r="AE42"/>
      <c r="AF42"/>
      <c r="AG42"/>
    </row>
    <row r="43" spans="1:33" ht="29.25" customHeight="1" x14ac:dyDescent="0.35">
      <c r="A43" s="20"/>
      <c r="B43" s="22"/>
      <c r="C43" s="22"/>
      <c r="D43" s="284" t="s">
        <v>153</v>
      </c>
      <c r="E43" s="285"/>
      <c r="F43" s="93" t="s">
        <v>63</v>
      </c>
      <c r="G43" s="144" t="s">
        <v>62</v>
      </c>
      <c r="H43" s="144" t="s">
        <v>135</v>
      </c>
      <c r="I43" s="144" t="s">
        <v>136</v>
      </c>
      <c r="J43" s="144" t="s">
        <v>137</v>
      </c>
      <c r="K43" s="144" t="s">
        <v>58</v>
      </c>
      <c r="L43" s="144" t="s">
        <v>134</v>
      </c>
      <c r="M43" s="144" t="s">
        <v>138</v>
      </c>
      <c r="N43" s="144" t="s">
        <v>59</v>
      </c>
      <c r="O43" s="144" t="s">
        <v>64</v>
      </c>
      <c r="P43" s="57" t="s">
        <v>155</v>
      </c>
      <c r="Q43" s="27"/>
      <c r="R43" s="27"/>
      <c r="S43" s="27"/>
      <c r="T43" s="27"/>
      <c r="U43" s="27"/>
      <c r="V43" s="27"/>
      <c r="W43" s="27"/>
      <c r="X43" s="27"/>
      <c r="Y43" s="27"/>
      <c r="Z43" s="27"/>
      <c r="AA43" s="42"/>
      <c r="AB43" s="53"/>
      <c r="AC43"/>
      <c r="AD43"/>
      <c r="AE43"/>
      <c r="AF43"/>
      <c r="AG43"/>
    </row>
    <row r="44" spans="1:33" x14ac:dyDescent="0.35">
      <c r="A44" s="105"/>
      <c r="B44" s="22"/>
      <c r="C44" s="22"/>
      <c r="D44" s="286"/>
      <c r="E44" s="287"/>
      <c r="F44" s="146"/>
      <c r="G44" s="146"/>
      <c r="H44" s="146"/>
      <c r="I44" s="146"/>
      <c r="J44" s="146"/>
      <c r="K44" s="146"/>
      <c r="L44" s="146"/>
      <c r="M44" s="146"/>
      <c r="N44" s="146"/>
      <c r="O44" s="146"/>
      <c r="P44" s="147">
        <f>SUM(F44:O44)</f>
        <v>0</v>
      </c>
      <c r="Q44" s="27"/>
      <c r="R44" s="27"/>
      <c r="S44" s="27"/>
      <c r="T44" s="27"/>
      <c r="U44" s="27"/>
      <c r="V44" s="27"/>
      <c r="W44" s="27"/>
      <c r="X44" s="27"/>
      <c r="Y44" s="27"/>
      <c r="Z44" s="27"/>
      <c r="AA44" s="42"/>
      <c r="AB44" s="53"/>
      <c r="AC44"/>
      <c r="AD44"/>
      <c r="AE44"/>
      <c r="AF44"/>
      <c r="AG44"/>
    </row>
    <row r="45" spans="1:33" x14ac:dyDescent="0.35">
      <c r="A45" s="110"/>
      <c r="B45" s="22"/>
      <c r="C45" s="22"/>
      <c r="D45" s="74" t="s">
        <v>65</v>
      </c>
      <c r="E45" s="143"/>
      <c r="F45" s="72">
        <v>0.5</v>
      </c>
      <c r="G45" s="72">
        <v>0.45</v>
      </c>
      <c r="H45" s="72">
        <v>0.4</v>
      </c>
      <c r="I45" s="72">
        <v>0.4</v>
      </c>
      <c r="J45" s="72">
        <v>0.4</v>
      </c>
      <c r="K45" s="72">
        <v>0</v>
      </c>
      <c r="L45" s="72">
        <v>0</v>
      </c>
      <c r="M45" s="72">
        <v>0</v>
      </c>
      <c r="N45" s="72">
        <v>0</v>
      </c>
      <c r="O45" s="72">
        <v>0</v>
      </c>
      <c r="P45" s="22"/>
      <c r="Q45" s="48"/>
      <c r="R45" s="27"/>
      <c r="S45" s="27"/>
      <c r="T45" s="27"/>
      <c r="U45" s="27"/>
      <c r="V45" s="27"/>
      <c r="W45" s="27"/>
      <c r="X45" s="27"/>
      <c r="Y45" s="27"/>
      <c r="Z45" s="27"/>
      <c r="AA45" s="42"/>
      <c r="AB45" s="53"/>
      <c r="AC45"/>
      <c r="AD45"/>
      <c r="AE45"/>
      <c r="AF45"/>
      <c r="AG45"/>
    </row>
    <row r="46" spans="1:33" x14ac:dyDescent="0.35">
      <c r="A46" s="289" t="s">
        <v>161</v>
      </c>
      <c r="B46" s="290"/>
      <c r="C46" s="27"/>
      <c r="D46" s="27"/>
      <c r="E46" s="21"/>
      <c r="F46" s="21"/>
      <c r="G46" s="21"/>
      <c r="H46" s="21"/>
      <c r="I46" s="21"/>
      <c r="J46" s="21"/>
      <c r="K46" s="21"/>
      <c r="L46" s="21"/>
      <c r="M46" s="21"/>
      <c r="N46" s="21"/>
      <c r="O46" s="21"/>
      <c r="P46" s="21"/>
      <c r="Q46" s="21"/>
      <c r="R46" s="27"/>
      <c r="S46" s="27"/>
      <c r="T46" s="27"/>
      <c r="U46" s="27"/>
      <c r="V46" s="27"/>
      <c r="W46" s="27"/>
      <c r="X46" s="27"/>
      <c r="Y46" s="27"/>
      <c r="Z46" s="27"/>
      <c r="AA46" s="42"/>
      <c r="AB46" s="53"/>
      <c r="AC46"/>
      <c r="AD46"/>
      <c r="AE46"/>
      <c r="AF46"/>
      <c r="AG46"/>
    </row>
    <row r="47" spans="1:33" x14ac:dyDescent="0.35">
      <c r="A47" s="117" t="s">
        <v>205</v>
      </c>
      <c r="B47" s="77"/>
      <c r="C47" s="158"/>
      <c r="D47" s="83"/>
      <c r="E47" s="23"/>
      <c r="F47" s="91" t="e">
        <f t="shared" ref="F47:F54" si="17">($B47*F$44)/$B$42</f>
        <v>#DIV/0!</v>
      </c>
      <c r="G47" s="91" t="e">
        <f t="shared" ref="G47:O54" si="18">($B47*G$44)/$B$42</f>
        <v>#DIV/0!</v>
      </c>
      <c r="H47" s="91" t="e">
        <f t="shared" si="18"/>
        <v>#DIV/0!</v>
      </c>
      <c r="I47" s="91" t="e">
        <f t="shared" si="18"/>
        <v>#DIV/0!</v>
      </c>
      <c r="J47" s="91" t="e">
        <f t="shared" si="18"/>
        <v>#DIV/0!</v>
      </c>
      <c r="K47" s="91" t="e">
        <f t="shared" si="18"/>
        <v>#DIV/0!</v>
      </c>
      <c r="L47" s="91" t="e">
        <f t="shared" si="18"/>
        <v>#DIV/0!</v>
      </c>
      <c r="M47" s="91" t="e">
        <f t="shared" si="18"/>
        <v>#DIV/0!</v>
      </c>
      <c r="N47" s="91" t="e">
        <f t="shared" si="18"/>
        <v>#DIV/0!</v>
      </c>
      <c r="O47" s="91" t="e">
        <f t="shared" si="18"/>
        <v>#DIV/0!</v>
      </c>
      <c r="P47" s="58"/>
      <c r="Q47" s="21"/>
      <c r="R47" s="27"/>
      <c r="S47" s="27"/>
      <c r="T47" s="27"/>
      <c r="U47" s="27"/>
      <c r="V47" s="27"/>
      <c r="W47" s="27"/>
      <c r="X47" s="27"/>
      <c r="Y47" s="27"/>
      <c r="Z47" s="27"/>
      <c r="AA47" s="42"/>
      <c r="AB47" s="53"/>
      <c r="AC47"/>
      <c r="AD47"/>
      <c r="AE47"/>
      <c r="AF47"/>
      <c r="AG47"/>
    </row>
    <row r="48" spans="1:33" x14ac:dyDescent="0.35">
      <c r="A48" s="117" t="s">
        <v>199</v>
      </c>
      <c r="B48" s="76"/>
      <c r="C48" s="158"/>
      <c r="D48" s="83"/>
      <c r="E48" s="23"/>
      <c r="F48" s="91" t="e">
        <f t="shared" si="17"/>
        <v>#DIV/0!</v>
      </c>
      <c r="G48" s="91" t="e">
        <f t="shared" si="18"/>
        <v>#DIV/0!</v>
      </c>
      <c r="H48" s="91" t="e">
        <f t="shared" si="18"/>
        <v>#DIV/0!</v>
      </c>
      <c r="I48" s="91" t="e">
        <f t="shared" si="18"/>
        <v>#DIV/0!</v>
      </c>
      <c r="J48" s="91" t="e">
        <f t="shared" si="18"/>
        <v>#DIV/0!</v>
      </c>
      <c r="K48" s="91" t="e">
        <f t="shared" si="18"/>
        <v>#DIV/0!</v>
      </c>
      <c r="L48" s="91" t="e">
        <f t="shared" si="18"/>
        <v>#DIV/0!</v>
      </c>
      <c r="M48" s="91" t="e">
        <f t="shared" si="18"/>
        <v>#DIV/0!</v>
      </c>
      <c r="N48" s="91" t="e">
        <f t="shared" si="18"/>
        <v>#DIV/0!</v>
      </c>
      <c r="O48" s="91" t="e">
        <f t="shared" si="18"/>
        <v>#DIV/0!</v>
      </c>
      <c r="P48" s="27"/>
      <c r="Q48" s="27"/>
      <c r="R48" s="27"/>
      <c r="S48" s="27"/>
      <c r="T48" s="27"/>
      <c r="U48" s="27"/>
      <c r="V48" s="27"/>
      <c r="W48" s="27"/>
      <c r="X48" s="27"/>
      <c r="Y48" s="27"/>
      <c r="Z48" s="27"/>
      <c r="AA48" s="42"/>
      <c r="AB48" s="53"/>
      <c r="AC48"/>
      <c r="AD48"/>
      <c r="AE48"/>
      <c r="AF48"/>
      <c r="AG48"/>
    </row>
    <row r="49" spans="1:33" x14ac:dyDescent="0.35">
      <c r="A49" s="117" t="s">
        <v>200</v>
      </c>
      <c r="B49" s="76"/>
      <c r="C49" s="158"/>
      <c r="D49" s="83"/>
      <c r="E49" s="23"/>
      <c r="F49" s="91" t="e">
        <f t="shared" si="17"/>
        <v>#DIV/0!</v>
      </c>
      <c r="G49" s="91" t="e">
        <f t="shared" si="18"/>
        <v>#DIV/0!</v>
      </c>
      <c r="H49" s="91" t="e">
        <f t="shared" si="18"/>
        <v>#DIV/0!</v>
      </c>
      <c r="I49" s="91" t="e">
        <f t="shared" si="18"/>
        <v>#DIV/0!</v>
      </c>
      <c r="J49" s="91" t="e">
        <f t="shared" si="18"/>
        <v>#DIV/0!</v>
      </c>
      <c r="K49" s="91" t="e">
        <f t="shared" si="18"/>
        <v>#DIV/0!</v>
      </c>
      <c r="L49" s="91" t="e">
        <f t="shared" si="18"/>
        <v>#DIV/0!</v>
      </c>
      <c r="M49" s="91" t="e">
        <f t="shared" si="18"/>
        <v>#DIV/0!</v>
      </c>
      <c r="N49" s="91" t="e">
        <f t="shared" si="18"/>
        <v>#DIV/0!</v>
      </c>
      <c r="O49" s="91" t="e">
        <f t="shared" si="18"/>
        <v>#DIV/0!</v>
      </c>
      <c r="P49" s="27"/>
      <c r="Q49" s="27"/>
      <c r="R49" s="27"/>
      <c r="S49" s="27"/>
      <c r="T49" s="27"/>
      <c r="U49" s="27"/>
      <c r="V49" s="27"/>
      <c r="W49" s="27"/>
      <c r="X49" s="27"/>
      <c r="Y49" s="27"/>
      <c r="Z49" s="27"/>
      <c r="AA49" s="42"/>
      <c r="AB49" s="53"/>
      <c r="AC49"/>
      <c r="AD49"/>
      <c r="AE49"/>
      <c r="AF49"/>
      <c r="AG49"/>
    </row>
    <row r="50" spans="1:33" x14ac:dyDescent="0.35">
      <c r="A50" s="117" t="s">
        <v>201</v>
      </c>
      <c r="B50" s="76"/>
      <c r="C50" s="158"/>
      <c r="D50" s="83"/>
      <c r="E50" s="23"/>
      <c r="F50" s="91" t="e">
        <f t="shared" si="17"/>
        <v>#DIV/0!</v>
      </c>
      <c r="G50" s="91" t="e">
        <f t="shared" si="18"/>
        <v>#DIV/0!</v>
      </c>
      <c r="H50" s="91" t="e">
        <f t="shared" si="18"/>
        <v>#DIV/0!</v>
      </c>
      <c r="I50" s="91" t="e">
        <f t="shared" si="18"/>
        <v>#DIV/0!</v>
      </c>
      <c r="J50" s="91" t="e">
        <f t="shared" si="18"/>
        <v>#DIV/0!</v>
      </c>
      <c r="K50" s="91" t="e">
        <f t="shared" si="18"/>
        <v>#DIV/0!</v>
      </c>
      <c r="L50" s="91" t="e">
        <f t="shared" si="18"/>
        <v>#DIV/0!</v>
      </c>
      <c r="M50" s="91" t="e">
        <f t="shared" si="18"/>
        <v>#DIV/0!</v>
      </c>
      <c r="N50" s="91" t="e">
        <f t="shared" si="18"/>
        <v>#DIV/0!</v>
      </c>
      <c r="O50" s="91" t="e">
        <f t="shared" si="18"/>
        <v>#DIV/0!</v>
      </c>
      <c r="P50" s="114"/>
      <c r="Q50" s="115"/>
      <c r="R50" s="27"/>
      <c r="S50" s="27"/>
      <c r="T50" s="27"/>
      <c r="U50" s="27"/>
      <c r="V50" s="27"/>
      <c r="W50" s="27"/>
      <c r="X50" s="27"/>
      <c r="Y50" s="27"/>
      <c r="Z50" s="27"/>
      <c r="AA50" s="42"/>
      <c r="AB50" s="53"/>
      <c r="AC50"/>
      <c r="AD50"/>
      <c r="AE50"/>
      <c r="AF50"/>
      <c r="AG50"/>
    </row>
    <row r="51" spans="1:33" x14ac:dyDescent="0.35">
      <c r="A51" s="117" t="s">
        <v>202</v>
      </c>
      <c r="B51" s="76"/>
      <c r="C51" s="158"/>
      <c r="D51" s="83"/>
      <c r="E51" s="23"/>
      <c r="F51" s="91" t="e">
        <f t="shared" si="17"/>
        <v>#DIV/0!</v>
      </c>
      <c r="G51" s="91" t="e">
        <f t="shared" si="18"/>
        <v>#DIV/0!</v>
      </c>
      <c r="H51" s="91" t="e">
        <f t="shared" si="18"/>
        <v>#DIV/0!</v>
      </c>
      <c r="I51" s="91" t="e">
        <f t="shared" si="18"/>
        <v>#DIV/0!</v>
      </c>
      <c r="J51" s="91" t="e">
        <f t="shared" si="18"/>
        <v>#DIV/0!</v>
      </c>
      <c r="K51" s="91" t="e">
        <f t="shared" si="18"/>
        <v>#DIV/0!</v>
      </c>
      <c r="L51" s="91" t="e">
        <f t="shared" si="18"/>
        <v>#DIV/0!</v>
      </c>
      <c r="M51" s="91" t="e">
        <f t="shared" si="18"/>
        <v>#DIV/0!</v>
      </c>
      <c r="N51" s="91" t="e">
        <f t="shared" si="18"/>
        <v>#DIV/0!</v>
      </c>
      <c r="O51" s="91" t="e">
        <f t="shared" si="18"/>
        <v>#DIV/0!</v>
      </c>
      <c r="P51" s="133"/>
      <c r="Q51" s="58"/>
      <c r="R51" s="27"/>
      <c r="S51" s="27"/>
      <c r="T51" s="27"/>
      <c r="U51" s="27"/>
      <c r="V51" s="27"/>
      <c r="W51" s="27"/>
      <c r="X51" s="27"/>
      <c r="Y51" s="27"/>
      <c r="Z51" s="27"/>
      <c r="AA51" s="42"/>
      <c r="AB51" s="53"/>
      <c r="AC51"/>
      <c r="AD51"/>
      <c r="AE51"/>
      <c r="AF51"/>
      <c r="AG51"/>
    </row>
    <row r="52" spans="1:33" x14ac:dyDescent="0.35">
      <c r="A52" s="117" t="s">
        <v>203</v>
      </c>
      <c r="B52" s="76"/>
      <c r="C52" s="158"/>
      <c r="D52" s="83"/>
      <c r="E52" s="23"/>
      <c r="F52" s="91" t="e">
        <f t="shared" si="17"/>
        <v>#DIV/0!</v>
      </c>
      <c r="G52" s="91" t="e">
        <f t="shared" si="18"/>
        <v>#DIV/0!</v>
      </c>
      <c r="H52" s="91" t="e">
        <f t="shared" si="18"/>
        <v>#DIV/0!</v>
      </c>
      <c r="I52" s="91" t="e">
        <f t="shared" si="18"/>
        <v>#DIV/0!</v>
      </c>
      <c r="J52" s="91" t="e">
        <f t="shared" si="18"/>
        <v>#DIV/0!</v>
      </c>
      <c r="K52" s="91" t="e">
        <f t="shared" si="18"/>
        <v>#DIV/0!</v>
      </c>
      <c r="L52" s="91" t="e">
        <f t="shared" si="18"/>
        <v>#DIV/0!</v>
      </c>
      <c r="M52" s="91" t="e">
        <f t="shared" si="18"/>
        <v>#DIV/0!</v>
      </c>
      <c r="N52" s="91" t="e">
        <f t="shared" si="18"/>
        <v>#DIV/0!</v>
      </c>
      <c r="O52" s="91" t="e">
        <f t="shared" si="18"/>
        <v>#DIV/0!</v>
      </c>
      <c r="P52" s="133"/>
      <c r="Q52" s="9"/>
      <c r="R52" s="27"/>
      <c r="S52" s="27"/>
      <c r="T52" s="27"/>
      <c r="U52" s="27"/>
      <c r="V52" s="27"/>
      <c r="W52" s="27"/>
      <c r="X52" s="27"/>
      <c r="Y52" s="27"/>
      <c r="Z52" s="27"/>
      <c r="AA52" s="42"/>
      <c r="AB52" s="53"/>
      <c r="AC52"/>
      <c r="AD52"/>
      <c r="AE52"/>
      <c r="AF52"/>
      <c r="AG52"/>
    </row>
    <row r="53" spans="1:33" x14ac:dyDescent="0.35">
      <c r="A53" s="117" t="s">
        <v>204</v>
      </c>
      <c r="B53" s="76"/>
      <c r="C53" s="158"/>
      <c r="D53" s="83"/>
      <c r="E53" s="23"/>
      <c r="F53" s="91" t="e">
        <f t="shared" si="17"/>
        <v>#DIV/0!</v>
      </c>
      <c r="G53" s="91" t="e">
        <f t="shared" si="18"/>
        <v>#DIV/0!</v>
      </c>
      <c r="H53" s="91" t="e">
        <f t="shared" si="18"/>
        <v>#DIV/0!</v>
      </c>
      <c r="I53" s="91" t="e">
        <f t="shared" si="18"/>
        <v>#DIV/0!</v>
      </c>
      <c r="J53" s="91" t="e">
        <f t="shared" si="18"/>
        <v>#DIV/0!</v>
      </c>
      <c r="K53" s="91" t="e">
        <f t="shared" si="18"/>
        <v>#DIV/0!</v>
      </c>
      <c r="L53" s="91" t="e">
        <f t="shared" si="18"/>
        <v>#DIV/0!</v>
      </c>
      <c r="M53" s="91" t="e">
        <f t="shared" si="18"/>
        <v>#DIV/0!</v>
      </c>
      <c r="N53" s="91" t="e">
        <f t="shared" si="18"/>
        <v>#DIV/0!</v>
      </c>
      <c r="O53" s="91" t="e">
        <f t="shared" si="18"/>
        <v>#DIV/0!</v>
      </c>
      <c r="P53" s="133" t="s">
        <v>156</v>
      </c>
      <c r="Q53" s="133"/>
      <c r="R53" s="27"/>
      <c r="S53" s="27"/>
      <c r="T53" s="27"/>
      <c r="U53" s="27"/>
      <c r="V53" s="27"/>
      <c r="W53" s="27"/>
      <c r="X53" s="27"/>
      <c r="Y53" s="27"/>
      <c r="Z53" s="27"/>
      <c r="AA53" s="42"/>
      <c r="AB53" s="53"/>
      <c r="AC53"/>
      <c r="AD53"/>
      <c r="AE53"/>
      <c r="AF53"/>
      <c r="AG53"/>
    </row>
    <row r="54" spans="1:33" x14ac:dyDescent="0.35">
      <c r="A54" s="117" t="s">
        <v>196</v>
      </c>
      <c r="B54" s="76"/>
      <c r="C54" s="158"/>
      <c r="D54" s="83"/>
      <c r="E54" s="23"/>
      <c r="F54" s="91" t="e">
        <f t="shared" si="17"/>
        <v>#DIV/0!</v>
      </c>
      <c r="G54" s="91" t="e">
        <f t="shared" si="18"/>
        <v>#DIV/0!</v>
      </c>
      <c r="H54" s="91" t="e">
        <f t="shared" si="18"/>
        <v>#DIV/0!</v>
      </c>
      <c r="I54" s="91" t="e">
        <f t="shared" si="18"/>
        <v>#DIV/0!</v>
      </c>
      <c r="J54" s="91" t="e">
        <f t="shared" si="18"/>
        <v>#DIV/0!</v>
      </c>
      <c r="K54" s="91" t="e">
        <f t="shared" si="18"/>
        <v>#DIV/0!</v>
      </c>
      <c r="L54" s="91" t="e">
        <f t="shared" si="18"/>
        <v>#DIV/0!</v>
      </c>
      <c r="M54" s="91" t="e">
        <f t="shared" si="18"/>
        <v>#DIV/0!</v>
      </c>
      <c r="N54" s="91" t="e">
        <f t="shared" si="18"/>
        <v>#DIV/0!</v>
      </c>
      <c r="O54" s="91" t="e">
        <f t="shared" si="18"/>
        <v>#DIV/0!</v>
      </c>
      <c r="P54" s="147" t="e">
        <f>SUM(F47:O54)</f>
        <v>#DIV/0!</v>
      </c>
      <c r="Q54" s="27"/>
      <c r="R54" s="27"/>
      <c r="S54" s="27"/>
      <c r="T54" s="27"/>
      <c r="U54" s="27"/>
      <c r="V54" s="27"/>
      <c r="W54" s="27"/>
      <c r="X54" s="27"/>
      <c r="Y54" s="27"/>
      <c r="Z54" s="27"/>
      <c r="AA54" s="42"/>
      <c r="AB54" s="53"/>
      <c r="AC54"/>
      <c r="AD54"/>
      <c r="AE54"/>
      <c r="AF54"/>
      <c r="AG54"/>
    </row>
    <row r="55" spans="1:33" ht="18" x14ac:dyDescent="0.4">
      <c r="A55" s="86"/>
      <c r="B55" s="21"/>
      <c r="C55" s="21"/>
      <c r="D55" s="21"/>
      <c r="E55" s="27"/>
      <c r="F55" s="21"/>
      <c r="G55" s="21"/>
      <c r="H55" s="21"/>
      <c r="I55" s="21"/>
      <c r="J55" s="21"/>
      <c r="K55" s="21"/>
      <c r="L55" s="21"/>
      <c r="M55" s="21"/>
      <c r="N55" s="21"/>
      <c r="O55" s="21"/>
      <c r="P55" s="21"/>
      <c r="Q55" s="288"/>
      <c r="R55" s="288"/>
      <c r="S55" s="288"/>
      <c r="T55" s="288"/>
      <c r="U55" s="288"/>
      <c r="V55" s="288"/>
      <c r="W55" s="288"/>
      <c r="X55" s="288"/>
      <c r="Y55" s="288"/>
      <c r="Z55" s="288"/>
      <c r="AA55" s="42"/>
      <c r="AB55" s="53"/>
      <c r="AC55"/>
      <c r="AD55"/>
      <c r="AE55"/>
      <c r="AF55"/>
      <c r="AG55"/>
    </row>
    <row r="56" spans="1:33" x14ac:dyDescent="0.35">
      <c r="A56" s="212" t="s">
        <v>157</v>
      </c>
      <c r="B56" s="89">
        <f>SUM(B47:B54)</f>
        <v>0</v>
      </c>
      <c r="C56" s="28"/>
      <c r="D56" s="28"/>
      <c r="E56" s="21"/>
      <c r="F56" s="281" t="s">
        <v>110</v>
      </c>
      <c r="G56" s="281"/>
      <c r="H56" s="281"/>
      <c r="I56" s="281"/>
      <c r="J56" s="281"/>
      <c r="K56" s="281"/>
      <c r="L56" s="281"/>
      <c r="M56" s="281"/>
      <c r="N56" s="281"/>
      <c r="O56" s="281"/>
      <c r="P56" s="109"/>
      <c r="Q56" s="281" t="s">
        <v>111</v>
      </c>
      <c r="R56" s="281"/>
      <c r="S56" s="281"/>
      <c r="T56" s="281"/>
      <c r="U56" s="281"/>
      <c r="V56" s="281"/>
      <c r="W56" s="281"/>
      <c r="X56" s="281"/>
      <c r="Y56" s="281"/>
      <c r="Z56" s="281"/>
      <c r="AA56" s="42"/>
      <c r="AB56" s="53"/>
      <c r="AC56"/>
      <c r="AD56"/>
      <c r="AE56"/>
      <c r="AF56"/>
      <c r="AG56"/>
    </row>
    <row r="57" spans="1:33" ht="27.75" customHeight="1" x14ac:dyDescent="0.35">
      <c r="A57" s="20"/>
      <c r="B57" s="21"/>
      <c r="C57" s="21"/>
      <c r="D57" s="21"/>
      <c r="E57" s="21"/>
      <c r="F57" s="25" t="s">
        <v>63</v>
      </c>
      <c r="G57" s="26" t="s">
        <v>62</v>
      </c>
      <c r="H57" s="26" t="s">
        <v>135</v>
      </c>
      <c r="I57" s="26" t="s">
        <v>136</v>
      </c>
      <c r="J57" s="26" t="s">
        <v>137</v>
      </c>
      <c r="K57" s="26" t="s">
        <v>58</v>
      </c>
      <c r="L57" s="26" t="s">
        <v>134</v>
      </c>
      <c r="M57" s="26" t="s">
        <v>138</v>
      </c>
      <c r="N57" s="26" t="s">
        <v>59</v>
      </c>
      <c r="O57" s="26" t="s">
        <v>64</v>
      </c>
      <c r="P57" s="60"/>
      <c r="Q57" s="129" t="s">
        <v>63</v>
      </c>
      <c r="R57" s="26" t="s">
        <v>62</v>
      </c>
      <c r="S57" s="26" t="s">
        <v>135</v>
      </c>
      <c r="T57" s="26" t="s">
        <v>136</v>
      </c>
      <c r="U57" s="26" t="s">
        <v>137</v>
      </c>
      <c r="V57" s="26" t="s">
        <v>58</v>
      </c>
      <c r="W57" s="26" t="s">
        <v>134</v>
      </c>
      <c r="X57" s="26" t="s">
        <v>138</v>
      </c>
      <c r="Y57" s="26" t="s">
        <v>59</v>
      </c>
      <c r="Z57" s="26" t="s">
        <v>64</v>
      </c>
      <c r="AA57" s="42"/>
      <c r="AB57" s="53"/>
      <c r="AC57"/>
      <c r="AD57"/>
      <c r="AE57"/>
      <c r="AF57"/>
      <c r="AG57"/>
    </row>
    <row r="58" spans="1:33" x14ac:dyDescent="0.35">
      <c r="A58" s="291" t="s">
        <v>6</v>
      </c>
      <c r="B58" s="290"/>
      <c r="C58" s="27"/>
      <c r="D58" s="69" t="s">
        <v>81</v>
      </c>
      <c r="E58" s="27"/>
      <c r="F58" s="278" t="s">
        <v>141</v>
      </c>
      <c r="G58" s="279"/>
      <c r="H58" s="279"/>
      <c r="I58" s="279"/>
      <c r="J58" s="279"/>
      <c r="K58" s="279"/>
      <c r="L58" s="279"/>
      <c r="M58" s="279"/>
      <c r="N58" s="279"/>
      <c r="O58" s="280"/>
      <c r="P58" s="49"/>
      <c r="Q58" s="278" t="s">
        <v>142</v>
      </c>
      <c r="R58" s="279"/>
      <c r="S58" s="279"/>
      <c r="T58" s="279"/>
      <c r="U58" s="279"/>
      <c r="V58" s="279"/>
      <c r="W58" s="279"/>
      <c r="X58" s="279"/>
      <c r="Y58" s="279"/>
      <c r="Z58" s="280"/>
      <c r="AA58" s="42"/>
      <c r="AB58" s="53"/>
      <c r="AC58"/>
      <c r="AD58"/>
      <c r="AE58"/>
      <c r="AF58"/>
      <c r="AG58"/>
    </row>
    <row r="59" spans="1:33" x14ac:dyDescent="0.35">
      <c r="A59" s="117" t="s">
        <v>16</v>
      </c>
      <c r="B59" s="119">
        <v>2.9999999999999997E-4</v>
      </c>
      <c r="C59" s="27"/>
      <c r="D59" s="87">
        <f t="shared" ref="D59:D66" si="19">(1-EXP(-50*B59))/(1-EXP(-50))*0.1+(1-(1-EXP(-50*B59))/(1-EXP(-50)))*0.2</f>
        <v>0.19851119396030628</v>
      </c>
      <c r="E59" s="27"/>
      <c r="F59" s="91" t="e">
        <f>MIN(F$45*NORMSDIST((1/SQRT(1-$D59))*NORMSINV($B59)+SQRT($D59/(1-$D59))*NORMSINV(0.999))*(1+0.047*((1-$B59)/$B59^0.44)),F$45)*F47*12.5</f>
        <v>#DIV/0!</v>
      </c>
      <c r="G59" s="91" t="e">
        <f t="shared" ref="G59:O59" si="20">MIN(G$45*NORMSDIST((1/SQRT(1-$D59))*NORMSINV($B59)+SQRT($D59/(1-$D59))*NORMSINV(0.999))*(1+0.047*((1-$B59)/$B59^0.44)),G$45)*G47*12.5</f>
        <v>#DIV/0!</v>
      </c>
      <c r="H59" s="91" t="e">
        <f t="shared" si="20"/>
        <v>#DIV/0!</v>
      </c>
      <c r="I59" s="91" t="e">
        <f t="shared" si="20"/>
        <v>#DIV/0!</v>
      </c>
      <c r="J59" s="91" t="e">
        <f t="shared" si="20"/>
        <v>#DIV/0!</v>
      </c>
      <c r="K59" s="91" t="e">
        <f t="shared" si="20"/>
        <v>#DIV/0!</v>
      </c>
      <c r="L59" s="91" t="e">
        <f t="shared" si="20"/>
        <v>#DIV/0!</v>
      </c>
      <c r="M59" s="91" t="e">
        <f t="shared" si="20"/>
        <v>#DIV/0!</v>
      </c>
      <c r="N59" s="91" t="e">
        <f t="shared" si="20"/>
        <v>#DIV/0!</v>
      </c>
      <c r="O59" s="91" t="e">
        <f t="shared" si="20"/>
        <v>#DIV/0!</v>
      </c>
      <c r="P59" s="61"/>
      <c r="Q59" s="130" t="e">
        <f t="shared" ref="Q59:Z65" si="21">$B59*F$45*F47*12.5</f>
        <v>#DIV/0!</v>
      </c>
      <c r="R59" s="91" t="e">
        <f t="shared" si="21"/>
        <v>#DIV/0!</v>
      </c>
      <c r="S59" s="91" t="e">
        <f t="shared" si="21"/>
        <v>#DIV/0!</v>
      </c>
      <c r="T59" s="91" t="e">
        <f t="shared" si="21"/>
        <v>#DIV/0!</v>
      </c>
      <c r="U59" s="91" t="e">
        <f t="shared" si="21"/>
        <v>#DIV/0!</v>
      </c>
      <c r="V59" s="91" t="e">
        <f t="shared" si="21"/>
        <v>#DIV/0!</v>
      </c>
      <c r="W59" s="91" t="e">
        <f t="shared" si="21"/>
        <v>#DIV/0!</v>
      </c>
      <c r="X59" s="91" t="e">
        <f t="shared" si="21"/>
        <v>#DIV/0!</v>
      </c>
      <c r="Y59" s="91" t="e">
        <f t="shared" si="21"/>
        <v>#DIV/0!</v>
      </c>
      <c r="Z59" s="91" t="e">
        <f t="shared" si="21"/>
        <v>#DIV/0!</v>
      </c>
      <c r="AA59" s="42"/>
      <c r="AB59" s="53"/>
      <c r="AC59"/>
      <c r="AD59"/>
      <c r="AE59"/>
      <c r="AF59"/>
      <c r="AG59"/>
    </row>
    <row r="60" spans="1:33" x14ac:dyDescent="0.35">
      <c r="A60" s="117" t="s">
        <v>17</v>
      </c>
      <c r="B60" s="119">
        <v>6.4999999999999997E-4</v>
      </c>
      <c r="C60" s="27"/>
      <c r="D60" s="87">
        <f t="shared" si="19"/>
        <v>0.19680224498313062</v>
      </c>
      <c r="E60" s="27"/>
      <c r="F60" s="91" t="e">
        <f t="shared" ref="F60:O60" si="22">MIN(F$45*NORMSDIST((1/SQRT(1-$D60))*NORMSINV($B60)+SQRT($D60/(1-$D60))*NORMSINV(0.999))*(1+0.047*((1-$B60)/$B60^0.44)),F$45)*F48*12.5</f>
        <v>#DIV/0!</v>
      </c>
      <c r="G60" s="91" t="e">
        <f t="shared" si="22"/>
        <v>#DIV/0!</v>
      </c>
      <c r="H60" s="91" t="e">
        <f t="shared" si="22"/>
        <v>#DIV/0!</v>
      </c>
      <c r="I60" s="91" t="e">
        <f t="shared" si="22"/>
        <v>#DIV/0!</v>
      </c>
      <c r="J60" s="91" t="e">
        <f t="shared" si="22"/>
        <v>#DIV/0!</v>
      </c>
      <c r="K60" s="91" t="e">
        <f t="shared" si="22"/>
        <v>#DIV/0!</v>
      </c>
      <c r="L60" s="91" t="e">
        <f t="shared" si="22"/>
        <v>#DIV/0!</v>
      </c>
      <c r="M60" s="91" t="e">
        <f t="shared" si="22"/>
        <v>#DIV/0!</v>
      </c>
      <c r="N60" s="91" t="e">
        <f t="shared" si="22"/>
        <v>#DIV/0!</v>
      </c>
      <c r="O60" s="91" t="e">
        <f t="shared" si="22"/>
        <v>#DIV/0!</v>
      </c>
      <c r="P60" s="61"/>
      <c r="Q60" s="130" t="e">
        <f t="shared" si="21"/>
        <v>#DIV/0!</v>
      </c>
      <c r="R60" s="91" t="e">
        <f t="shared" si="21"/>
        <v>#DIV/0!</v>
      </c>
      <c r="S60" s="91" t="e">
        <f t="shared" si="21"/>
        <v>#DIV/0!</v>
      </c>
      <c r="T60" s="91" t="e">
        <f t="shared" si="21"/>
        <v>#DIV/0!</v>
      </c>
      <c r="U60" s="91" t="e">
        <f t="shared" si="21"/>
        <v>#DIV/0!</v>
      </c>
      <c r="V60" s="91" t="e">
        <f t="shared" si="21"/>
        <v>#DIV/0!</v>
      </c>
      <c r="W60" s="91" t="e">
        <f t="shared" si="21"/>
        <v>#DIV/0!</v>
      </c>
      <c r="X60" s="91" t="e">
        <f t="shared" si="21"/>
        <v>#DIV/0!</v>
      </c>
      <c r="Y60" s="91" t="e">
        <f t="shared" si="21"/>
        <v>#DIV/0!</v>
      </c>
      <c r="Z60" s="91" t="e">
        <f t="shared" si="21"/>
        <v>#DIV/0!</v>
      </c>
      <c r="AA60" s="42"/>
      <c r="AB60" s="53"/>
      <c r="AC60"/>
      <c r="AD60"/>
      <c r="AE60"/>
      <c r="AF60"/>
      <c r="AG60"/>
    </row>
    <row r="61" spans="1:33" x14ac:dyDescent="0.35">
      <c r="A61" s="117" t="s">
        <v>18</v>
      </c>
      <c r="B61" s="119">
        <v>1.5E-3</v>
      </c>
      <c r="C61" s="27"/>
      <c r="D61" s="87">
        <f t="shared" si="19"/>
        <v>0.19277434863285528</v>
      </c>
      <c r="E61" s="27"/>
      <c r="F61" s="91" t="e">
        <f t="shared" ref="F61:O61" si="23">MIN(F$45*NORMSDIST((1/SQRT(1-$D61))*NORMSINV($B61)+SQRT($D61/(1-$D61))*NORMSINV(0.999))*(1+0.047*((1-$B61)/$B61^0.44)),F$45)*F49*12.5</f>
        <v>#DIV/0!</v>
      </c>
      <c r="G61" s="91" t="e">
        <f t="shared" si="23"/>
        <v>#DIV/0!</v>
      </c>
      <c r="H61" s="91" t="e">
        <f t="shared" si="23"/>
        <v>#DIV/0!</v>
      </c>
      <c r="I61" s="91" t="e">
        <f t="shared" si="23"/>
        <v>#DIV/0!</v>
      </c>
      <c r="J61" s="91" t="e">
        <f t="shared" si="23"/>
        <v>#DIV/0!</v>
      </c>
      <c r="K61" s="91" t="e">
        <f t="shared" si="23"/>
        <v>#DIV/0!</v>
      </c>
      <c r="L61" s="91" t="e">
        <f t="shared" si="23"/>
        <v>#DIV/0!</v>
      </c>
      <c r="M61" s="91" t="e">
        <f t="shared" si="23"/>
        <v>#DIV/0!</v>
      </c>
      <c r="N61" s="91" t="e">
        <f t="shared" si="23"/>
        <v>#DIV/0!</v>
      </c>
      <c r="O61" s="91" t="e">
        <f t="shared" si="23"/>
        <v>#DIV/0!</v>
      </c>
      <c r="P61" s="61"/>
      <c r="Q61" s="130" t="e">
        <f t="shared" si="21"/>
        <v>#DIV/0!</v>
      </c>
      <c r="R61" s="91" t="e">
        <f t="shared" si="21"/>
        <v>#DIV/0!</v>
      </c>
      <c r="S61" s="91" t="e">
        <f t="shared" si="21"/>
        <v>#DIV/0!</v>
      </c>
      <c r="T61" s="91" t="e">
        <f t="shared" si="21"/>
        <v>#DIV/0!</v>
      </c>
      <c r="U61" s="91" t="e">
        <f t="shared" si="21"/>
        <v>#DIV/0!</v>
      </c>
      <c r="V61" s="91" t="e">
        <f t="shared" si="21"/>
        <v>#DIV/0!</v>
      </c>
      <c r="W61" s="91" t="e">
        <f t="shared" si="21"/>
        <v>#DIV/0!</v>
      </c>
      <c r="X61" s="91" t="e">
        <f t="shared" si="21"/>
        <v>#DIV/0!</v>
      </c>
      <c r="Y61" s="91" t="e">
        <f t="shared" si="21"/>
        <v>#DIV/0!</v>
      </c>
      <c r="Z61" s="91" t="e">
        <f t="shared" si="21"/>
        <v>#DIV/0!</v>
      </c>
      <c r="AA61" s="42"/>
      <c r="AB61" s="53"/>
      <c r="AC61"/>
      <c r="AD61"/>
      <c r="AE61"/>
      <c r="AF61"/>
      <c r="AG61"/>
    </row>
    <row r="62" spans="1:33" x14ac:dyDescent="0.35">
      <c r="A62" s="117" t="s">
        <v>19</v>
      </c>
      <c r="B62" s="119">
        <v>5.0000000000000001E-3</v>
      </c>
      <c r="C62" s="27"/>
      <c r="D62" s="87">
        <f t="shared" si="19"/>
        <v>0.1778800783071405</v>
      </c>
      <c r="E62" s="27"/>
      <c r="F62" s="91" t="e">
        <f t="shared" ref="F62:O62" si="24">MIN(F$45*NORMSDIST((1/SQRT(1-$D62))*NORMSINV($B62)+SQRT($D62/(1-$D62))*NORMSINV(0.999))*(1+0.047*((1-$B62)/$B62^0.44)),F$45)*F50*12.5</f>
        <v>#DIV/0!</v>
      </c>
      <c r="G62" s="91" t="e">
        <f t="shared" si="24"/>
        <v>#DIV/0!</v>
      </c>
      <c r="H62" s="91" t="e">
        <f t="shared" si="24"/>
        <v>#DIV/0!</v>
      </c>
      <c r="I62" s="91" t="e">
        <f t="shared" si="24"/>
        <v>#DIV/0!</v>
      </c>
      <c r="J62" s="91" t="e">
        <f t="shared" si="24"/>
        <v>#DIV/0!</v>
      </c>
      <c r="K62" s="91" t="e">
        <f t="shared" si="24"/>
        <v>#DIV/0!</v>
      </c>
      <c r="L62" s="91" t="e">
        <f t="shared" si="24"/>
        <v>#DIV/0!</v>
      </c>
      <c r="M62" s="91" t="e">
        <f t="shared" si="24"/>
        <v>#DIV/0!</v>
      </c>
      <c r="N62" s="91" t="e">
        <f t="shared" si="24"/>
        <v>#DIV/0!</v>
      </c>
      <c r="O62" s="91" t="e">
        <f t="shared" si="24"/>
        <v>#DIV/0!</v>
      </c>
      <c r="P62" s="61"/>
      <c r="Q62" s="130" t="e">
        <f t="shared" si="21"/>
        <v>#DIV/0!</v>
      </c>
      <c r="R62" s="91" t="e">
        <f t="shared" si="21"/>
        <v>#DIV/0!</v>
      </c>
      <c r="S62" s="91" t="e">
        <f t="shared" si="21"/>
        <v>#DIV/0!</v>
      </c>
      <c r="T62" s="91" t="e">
        <f t="shared" si="21"/>
        <v>#DIV/0!</v>
      </c>
      <c r="U62" s="91" t="e">
        <f t="shared" si="21"/>
        <v>#DIV/0!</v>
      </c>
      <c r="V62" s="91" t="e">
        <f t="shared" si="21"/>
        <v>#DIV/0!</v>
      </c>
      <c r="W62" s="91" t="e">
        <f t="shared" si="21"/>
        <v>#DIV/0!</v>
      </c>
      <c r="X62" s="91" t="e">
        <f t="shared" si="21"/>
        <v>#DIV/0!</v>
      </c>
      <c r="Y62" s="91" t="e">
        <f t="shared" si="21"/>
        <v>#DIV/0!</v>
      </c>
      <c r="Z62" s="91" t="e">
        <f t="shared" si="21"/>
        <v>#DIV/0!</v>
      </c>
      <c r="AA62" s="42"/>
      <c r="AB62" s="53"/>
      <c r="AC62"/>
      <c r="AD62"/>
      <c r="AE62"/>
      <c r="AF62"/>
      <c r="AG62"/>
    </row>
    <row r="63" spans="1:33" x14ac:dyDescent="0.35">
      <c r="A63" s="117" t="s">
        <v>20</v>
      </c>
      <c r="B63" s="119">
        <v>1.4E-2</v>
      </c>
      <c r="C63" s="27"/>
      <c r="D63" s="87">
        <f t="shared" si="19"/>
        <v>0.14965853037914095</v>
      </c>
      <c r="E63" s="27"/>
      <c r="F63" s="91" t="e">
        <f t="shared" ref="F63:O63" si="25">MIN(F$45*NORMSDIST((1/SQRT(1-$D63))*NORMSINV($B63)+SQRT($D63/(1-$D63))*NORMSINV(0.999))*(1+0.047*((1-$B63)/$B63^0.44)),F$45)*F51*12.5</f>
        <v>#DIV/0!</v>
      </c>
      <c r="G63" s="91" t="e">
        <f t="shared" si="25"/>
        <v>#DIV/0!</v>
      </c>
      <c r="H63" s="91" t="e">
        <f t="shared" si="25"/>
        <v>#DIV/0!</v>
      </c>
      <c r="I63" s="91" t="e">
        <f t="shared" si="25"/>
        <v>#DIV/0!</v>
      </c>
      <c r="J63" s="91" t="e">
        <f t="shared" si="25"/>
        <v>#DIV/0!</v>
      </c>
      <c r="K63" s="91" t="e">
        <f t="shared" si="25"/>
        <v>#DIV/0!</v>
      </c>
      <c r="L63" s="91" t="e">
        <f t="shared" si="25"/>
        <v>#DIV/0!</v>
      </c>
      <c r="M63" s="91" t="e">
        <f t="shared" si="25"/>
        <v>#DIV/0!</v>
      </c>
      <c r="N63" s="91" t="e">
        <f t="shared" si="25"/>
        <v>#DIV/0!</v>
      </c>
      <c r="O63" s="91" t="e">
        <f t="shared" si="25"/>
        <v>#DIV/0!</v>
      </c>
      <c r="P63" s="61"/>
      <c r="Q63" s="130" t="e">
        <f t="shared" si="21"/>
        <v>#DIV/0!</v>
      </c>
      <c r="R63" s="91" t="e">
        <f t="shared" si="21"/>
        <v>#DIV/0!</v>
      </c>
      <c r="S63" s="91" t="e">
        <f t="shared" si="21"/>
        <v>#DIV/0!</v>
      </c>
      <c r="T63" s="91" t="e">
        <f t="shared" si="21"/>
        <v>#DIV/0!</v>
      </c>
      <c r="U63" s="91" t="e">
        <f t="shared" si="21"/>
        <v>#DIV/0!</v>
      </c>
      <c r="V63" s="91" t="e">
        <f t="shared" si="21"/>
        <v>#DIV/0!</v>
      </c>
      <c r="W63" s="91" t="e">
        <f t="shared" si="21"/>
        <v>#DIV/0!</v>
      </c>
      <c r="X63" s="91" t="e">
        <f t="shared" si="21"/>
        <v>#DIV/0!</v>
      </c>
      <c r="Y63" s="91" t="e">
        <f t="shared" si="21"/>
        <v>#DIV/0!</v>
      </c>
      <c r="Z63" s="91" t="e">
        <f t="shared" si="21"/>
        <v>#DIV/0!</v>
      </c>
      <c r="AA63" s="42"/>
      <c r="AB63" s="53"/>
      <c r="AC63"/>
      <c r="AD63"/>
      <c r="AE63"/>
      <c r="AF63"/>
      <c r="AG63"/>
    </row>
    <row r="64" spans="1:33" x14ac:dyDescent="0.35">
      <c r="A64" s="117" t="s">
        <v>21</v>
      </c>
      <c r="B64" s="118">
        <v>0.06</v>
      </c>
      <c r="C64" s="27"/>
      <c r="D64" s="87">
        <f t="shared" si="19"/>
        <v>0.10497870683678641</v>
      </c>
      <c r="E64" s="27"/>
      <c r="F64" s="91" t="e">
        <f t="shared" ref="F64:O64" si="26">MIN(F$45*NORMSDIST((1/SQRT(1-$D64))*NORMSINV($B64)+SQRT($D64/(1-$D64))*NORMSINV(0.999))*(1+0.047*((1-$B64)/$B64^0.44)),F$45)*F52*12.5</f>
        <v>#DIV/0!</v>
      </c>
      <c r="G64" s="91" t="e">
        <f t="shared" si="26"/>
        <v>#DIV/0!</v>
      </c>
      <c r="H64" s="91" t="e">
        <f t="shared" si="26"/>
        <v>#DIV/0!</v>
      </c>
      <c r="I64" s="91" t="e">
        <f t="shared" si="26"/>
        <v>#DIV/0!</v>
      </c>
      <c r="J64" s="91" t="e">
        <f t="shared" si="26"/>
        <v>#DIV/0!</v>
      </c>
      <c r="K64" s="91" t="e">
        <f t="shared" si="26"/>
        <v>#DIV/0!</v>
      </c>
      <c r="L64" s="91" t="e">
        <f t="shared" si="26"/>
        <v>#DIV/0!</v>
      </c>
      <c r="M64" s="91" t="e">
        <f t="shared" si="26"/>
        <v>#DIV/0!</v>
      </c>
      <c r="N64" s="91" t="e">
        <f t="shared" si="26"/>
        <v>#DIV/0!</v>
      </c>
      <c r="O64" s="91" t="e">
        <f t="shared" si="26"/>
        <v>#DIV/0!</v>
      </c>
      <c r="P64" s="61"/>
      <c r="Q64" s="130" t="e">
        <f t="shared" si="21"/>
        <v>#DIV/0!</v>
      </c>
      <c r="R64" s="91" t="e">
        <f t="shared" si="21"/>
        <v>#DIV/0!</v>
      </c>
      <c r="S64" s="91" t="e">
        <f t="shared" si="21"/>
        <v>#DIV/0!</v>
      </c>
      <c r="T64" s="91" t="e">
        <f t="shared" si="21"/>
        <v>#DIV/0!</v>
      </c>
      <c r="U64" s="91" t="e">
        <f t="shared" si="21"/>
        <v>#DIV/0!</v>
      </c>
      <c r="V64" s="91" t="e">
        <f t="shared" si="21"/>
        <v>#DIV/0!</v>
      </c>
      <c r="W64" s="91" t="e">
        <f t="shared" si="21"/>
        <v>#DIV/0!</v>
      </c>
      <c r="X64" s="91" t="e">
        <f t="shared" si="21"/>
        <v>#DIV/0!</v>
      </c>
      <c r="Y64" s="91" t="e">
        <f t="shared" si="21"/>
        <v>#DIV/0!</v>
      </c>
      <c r="Z64" s="91" t="e">
        <f t="shared" si="21"/>
        <v>#DIV/0!</v>
      </c>
      <c r="AA64" s="42"/>
      <c r="AB64" s="53"/>
      <c r="AC64"/>
      <c r="AD64"/>
      <c r="AE64"/>
      <c r="AF64"/>
      <c r="AG64"/>
    </row>
    <row r="65" spans="1:33" x14ac:dyDescent="0.35">
      <c r="A65" s="117" t="s">
        <v>22</v>
      </c>
      <c r="B65" s="118">
        <v>0.15</v>
      </c>
      <c r="C65" s="27"/>
      <c r="D65" s="87">
        <f t="shared" si="19"/>
        <v>0.10005530843701478</v>
      </c>
      <c r="E65" s="27"/>
      <c r="F65" s="91" t="e">
        <f t="shared" ref="F65:O65" si="27">MIN(F$45*NORMSDIST((1/SQRT(1-$D65))*NORMSINV($B65)+SQRT($D65/(1-$D65))*NORMSINV(0.999))*(1+0.047*((1-$B65)/$B65^0.44)),F$45)*F53*12.5</f>
        <v>#DIV/0!</v>
      </c>
      <c r="G65" s="91" t="e">
        <f t="shared" si="27"/>
        <v>#DIV/0!</v>
      </c>
      <c r="H65" s="91" t="e">
        <f t="shared" si="27"/>
        <v>#DIV/0!</v>
      </c>
      <c r="I65" s="91" t="e">
        <f t="shared" si="27"/>
        <v>#DIV/0!</v>
      </c>
      <c r="J65" s="91" t="e">
        <f t="shared" si="27"/>
        <v>#DIV/0!</v>
      </c>
      <c r="K65" s="91" t="e">
        <f t="shared" si="27"/>
        <v>#DIV/0!</v>
      </c>
      <c r="L65" s="91" t="e">
        <f t="shared" si="27"/>
        <v>#DIV/0!</v>
      </c>
      <c r="M65" s="91" t="e">
        <f t="shared" si="27"/>
        <v>#DIV/0!</v>
      </c>
      <c r="N65" s="91" t="e">
        <f t="shared" si="27"/>
        <v>#DIV/0!</v>
      </c>
      <c r="O65" s="91" t="e">
        <f t="shared" si="27"/>
        <v>#DIV/0!</v>
      </c>
      <c r="P65" s="61"/>
      <c r="Q65" s="130" t="e">
        <f t="shared" si="21"/>
        <v>#DIV/0!</v>
      </c>
      <c r="R65" s="91" t="e">
        <f t="shared" si="21"/>
        <v>#DIV/0!</v>
      </c>
      <c r="S65" s="91" t="e">
        <f t="shared" si="21"/>
        <v>#DIV/0!</v>
      </c>
      <c r="T65" s="91" t="e">
        <f t="shared" si="21"/>
        <v>#DIV/0!</v>
      </c>
      <c r="U65" s="91" t="e">
        <f t="shared" si="21"/>
        <v>#DIV/0!</v>
      </c>
      <c r="V65" s="91" t="e">
        <f t="shared" si="21"/>
        <v>#DIV/0!</v>
      </c>
      <c r="W65" s="91" t="e">
        <f t="shared" si="21"/>
        <v>#DIV/0!</v>
      </c>
      <c r="X65" s="91" t="e">
        <f t="shared" si="21"/>
        <v>#DIV/0!</v>
      </c>
      <c r="Y65" s="91" t="e">
        <f t="shared" si="21"/>
        <v>#DIV/0!</v>
      </c>
      <c r="Z65" s="91" t="e">
        <f t="shared" si="21"/>
        <v>#DIV/0!</v>
      </c>
      <c r="AA65" s="42"/>
      <c r="AB65" s="53"/>
      <c r="AC65"/>
      <c r="AD65"/>
      <c r="AE65"/>
      <c r="AF65"/>
      <c r="AG65"/>
    </row>
    <row r="66" spans="1:33" x14ac:dyDescent="0.35">
      <c r="A66" s="117" t="s">
        <v>7</v>
      </c>
      <c r="B66" s="120">
        <v>0.99999999989999999</v>
      </c>
      <c r="C66" s="27"/>
      <c r="D66" s="87">
        <f t="shared" si="19"/>
        <v>0.1</v>
      </c>
      <c r="E66" s="27"/>
      <c r="F66" s="91" t="e">
        <f t="shared" ref="F66:O66" si="28">MIN(F$45*NORMSDIST((1/SQRT(1-$D66))*NORMSINV($B66)+SQRT($D66/(1-$D66))*NORMSINV(0.999))*(1+0.047*((1-$B66)/$B66^0.44)),F$45)*F54*12.5</f>
        <v>#DIV/0!</v>
      </c>
      <c r="G66" s="91" t="e">
        <f t="shared" si="28"/>
        <v>#DIV/0!</v>
      </c>
      <c r="H66" s="91" t="e">
        <f t="shared" si="28"/>
        <v>#DIV/0!</v>
      </c>
      <c r="I66" s="91" t="e">
        <f t="shared" si="28"/>
        <v>#DIV/0!</v>
      </c>
      <c r="J66" s="91" t="e">
        <f t="shared" si="28"/>
        <v>#DIV/0!</v>
      </c>
      <c r="K66" s="91" t="e">
        <f t="shared" si="28"/>
        <v>#DIV/0!</v>
      </c>
      <c r="L66" s="91" t="e">
        <f t="shared" si="28"/>
        <v>#DIV/0!</v>
      </c>
      <c r="M66" s="91" t="e">
        <f t="shared" si="28"/>
        <v>#DIV/0!</v>
      </c>
      <c r="N66" s="91" t="e">
        <f t="shared" si="28"/>
        <v>#DIV/0!</v>
      </c>
      <c r="O66" s="91" t="e">
        <f t="shared" si="28"/>
        <v>#DIV/0!</v>
      </c>
      <c r="P66" s="61"/>
      <c r="Q66" s="130" t="e">
        <f t="shared" ref="Q66:Z66" si="29">$B66*F$45*F54*12.5</f>
        <v>#DIV/0!</v>
      </c>
      <c r="R66" s="91" t="e">
        <f t="shared" si="29"/>
        <v>#DIV/0!</v>
      </c>
      <c r="S66" s="91" t="e">
        <f t="shared" si="29"/>
        <v>#DIV/0!</v>
      </c>
      <c r="T66" s="91" t="e">
        <f t="shared" si="29"/>
        <v>#DIV/0!</v>
      </c>
      <c r="U66" s="91" t="e">
        <f t="shared" si="29"/>
        <v>#DIV/0!</v>
      </c>
      <c r="V66" s="91" t="e">
        <f t="shared" si="29"/>
        <v>#DIV/0!</v>
      </c>
      <c r="W66" s="91" t="e">
        <f t="shared" si="29"/>
        <v>#DIV/0!</v>
      </c>
      <c r="X66" s="91" t="e">
        <f t="shared" si="29"/>
        <v>#DIV/0!</v>
      </c>
      <c r="Y66" s="91" t="e">
        <f t="shared" si="29"/>
        <v>#DIV/0!</v>
      </c>
      <c r="Z66" s="91" t="e">
        <f t="shared" si="29"/>
        <v>#DIV/0!</v>
      </c>
      <c r="AA66" s="42"/>
      <c r="AB66" s="53"/>
      <c r="AC66"/>
      <c r="AD66"/>
      <c r="AE66"/>
      <c r="AF66"/>
      <c r="AG66"/>
    </row>
    <row r="67" spans="1:33" x14ac:dyDescent="0.35">
      <c r="A67" s="20"/>
      <c r="B67" s="21"/>
      <c r="C67" s="21"/>
      <c r="D67" s="21"/>
      <c r="E67" s="21"/>
      <c r="F67" s="21"/>
      <c r="G67" s="21"/>
      <c r="H67" s="21"/>
      <c r="I67" s="21"/>
      <c r="J67" s="21"/>
      <c r="K67" s="21"/>
      <c r="L67" s="21"/>
      <c r="M67" s="21"/>
      <c r="N67" s="21"/>
      <c r="O67" s="21"/>
      <c r="P67" s="21"/>
      <c r="Q67" s="21"/>
      <c r="R67" s="27"/>
      <c r="S67" s="27"/>
      <c r="T67" s="27"/>
      <c r="U67" s="27"/>
      <c r="V67" s="27"/>
      <c r="W67" s="27"/>
      <c r="X67" s="27"/>
      <c r="Y67" s="27"/>
      <c r="Z67" s="27"/>
      <c r="AA67" s="42"/>
      <c r="AB67" s="53"/>
      <c r="AC67"/>
      <c r="AD67"/>
      <c r="AE67"/>
      <c r="AF67"/>
      <c r="AG67"/>
    </row>
    <row r="68" spans="1:33" x14ac:dyDescent="0.35">
      <c r="A68" s="34" t="s">
        <v>112</v>
      </c>
      <c r="B68" s="92" t="e">
        <f>SUM(Q59:Z66)</f>
        <v>#DIV/0!</v>
      </c>
      <c r="C68" s="29"/>
      <c r="D68" s="29"/>
      <c r="E68" s="21"/>
      <c r="F68" s="21"/>
      <c r="G68" s="31"/>
      <c r="H68" s="21"/>
      <c r="I68" s="21"/>
      <c r="J68" s="21"/>
      <c r="K68" s="21"/>
      <c r="L68" s="21"/>
      <c r="M68" s="21"/>
      <c r="N68" s="21"/>
      <c r="O68" s="21"/>
      <c r="P68" s="21"/>
      <c r="Q68" s="21"/>
      <c r="R68" s="27"/>
      <c r="S68" s="27"/>
      <c r="T68" s="27"/>
      <c r="U68" s="27"/>
      <c r="V68" s="27"/>
      <c r="W68" s="27"/>
      <c r="X68" s="27"/>
      <c r="Y68" s="27"/>
      <c r="Z68" s="27"/>
      <c r="AA68" s="42"/>
      <c r="AB68" s="53"/>
      <c r="AC68"/>
      <c r="AD68"/>
      <c r="AE68"/>
      <c r="AF68"/>
      <c r="AG68"/>
    </row>
    <row r="69" spans="1:33" x14ac:dyDescent="0.35">
      <c r="A69" s="100" t="s">
        <v>113</v>
      </c>
      <c r="B69" s="101" t="e">
        <f>SUM(F59:O66)</f>
        <v>#DIV/0!</v>
      </c>
      <c r="C69" s="29"/>
      <c r="D69" s="29"/>
      <c r="E69" s="21"/>
      <c r="F69" s="21"/>
      <c r="G69" s="31"/>
      <c r="H69" s="21"/>
      <c r="I69" s="21"/>
      <c r="J69" s="21"/>
      <c r="K69" s="21"/>
      <c r="L69" s="21"/>
      <c r="M69" s="21"/>
      <c r="N69" s="21"/>
      <c r="O69" s="21"/>
      <c r="P69" s="21"/>
      <c r="Q69" s="21"/>
      <c r="R69" s="27"/>
      <c r="S69" s="27"/>
      <c r="T69" s="27"/>
      <c r="U69" s="27"/>
      <c r="V69" s="27"/>
      <c r="W69" s="27"/>
      <c r="X69" s="27"/>
      <c r="Y69" s="27"/>
      <c r="Z69" s="27"/>
      <c r="AA69" s="42"/>
      <c r="AB69" s="53"/>
      <c r="AC69"/>
      <c r="AD69"/>
      <c r="AE69"/>
      <c r="AF69"/>
      <c r="AG69"/>
    </row>
    <row r="70" spans="1:33" x14ac:dyDescent="0.35">
      <c r="A70" s="100"/>
      <c r="B70" s="101"/>
      <c r="C70" s="29"/>
      <c r="D70" s="29"/>
      <c r="E70" s="21"/>
      <c r="F70" s="21"/>
      <c r="G70" s="31"/>
      <c r="H70" s="21"/>
      <c r="I70" s="21"/>
      <c r="J70" s="21"/>
      <c r="K70" s="21"/>
      <c r="L70" s="21"/>
      <c r="M70" s="21"/>
      <c r="N70" s="21"/>
      <c r="O70" s="21"/>
      <c r="P70" s="21"/>
      <c r="Q70" s="21"/>
      <c r="R70" s="27"/>
      <c r="S70" s="27"/>
      <c r="T70" s="27"/>
      <c r="U70" s="27"/>
      <c r="V70" s="27"/>
      <c r="W70" s="27"/>
      <c r="X70" s="27"/>
      <c r="Y70" s="27"/>
      <c r="Z70" s="27"/>
      <c r="AA70" s="42"/>
      <c r="AB70" s="53"/>
      <c r="AC70"/>
      <c r="AD70"/>
      <c r="AE70"/>
      <c r="AF70"/>
      <c r="AG70"/>
    </row>
    <row r="71" spans="1:33" x14ac:dyDescent="0.35">
      <c r="A71" s="100" t="s">
        <v>132</v>
      </c>
      <c r="B71" s="101" t="e">
        <f>B69+B37</f>
        <v>#DIV/0!</v>
      </c>
      <c r="C71" s="29"/>
      <c r="D71" s="29"/>
      <c r="E71" s="21"/>
      <c r="F71" s="21"/>
      <c r="G71" s="31"/>
      <c r="H71" s="21"/>
      <c r="I71" s="21"/>
      <c r="J71" s="21"/>
      <c r="K71" s="21"/>
      <c r="L71" s="21"/>
      <c r="M71" s="21"/>
      <c r="N71" s="21"/>
      <c r="O71" s="21"/>
      <c r="P71" s="21"/>
      <c r="Q71" s="21"/>
      <c r="R71" s="27"/>
      <c r="S71" s="27"/>
      <c r="T71" s="27"/>
      <c r="U71" s="27"/>
      <c r="V71" s="27"/>
      <c r="W71" s="27"/>
      <c r="X71" s="27"/>
      <c r="Y71" s="27"/>
      <c r="Z71" s="27"/>
      <c r="AA71" s="42"/>
      <c r="AB71" s="53"/>
      <c r="AC71"/>
      <c r="AD71"/>
      <c r="AE71"/>
      <c r="AF71"/>
      <c r="AG71"/>
    </row>
    <row r="72" spans="1:33" x14ac:dyDescent="0.35">
      <c r="A72" s="34" t="s">
        <v>133</v>
      </c>
      <c r="B72" s="92" t="e">
        <f>B68+B33+B35</f>
        <v>#DIV/0!</v>
      </c>
      <c r="C72" s="29"/>
      <c r="D72" s="29"/>
      <c r="E72" s="21"/>
      <c r="F72" s="21"/>
      <c r="G72" s="31"/>
      <c r="H72" s="21"/>
      <c r="I72" s="21"/>
      <c r="J72" s="21"/>
      <c r="K72" s="21"/>
      <c r="L72" s="21"/>
      <c r="M72" s="21"/>
      <c r="N72" s="21"/>
      <c r="O72" s="21"/>
      <c r="P72" s="21"/>
      <c r="Q72" s="21"/>
      <c r="R72" s="27"/>
      <c r="S72" s="27"/>
      <c r="T72" s="27"/>
      <c r="U72" s="27"/>
      <c r="V72" s="27"/>
      <c r="W72" s="27"/>
      <c r="X72" s="27"/>
      <c r="Y72" s="27"/>
      <c r="Z72" s="27"/>
      <c r="AA72" s="42"/>
      <c r="AB72" s="53"/>
      <c r="AC72"/>
      <c r="AD72"/>
      <c r="AE72"/>
      <c r="AF72"/>
      <c r="AG72"/>
    </row>
    <row r="73" spans="1:33" x14ac:dyDescent="0.35">
      <c r="A73" s="112"/>
      <c r="B73" s="113"/>
      <c r="C73" s="73"/>
      <c r="D73" s="73"/>
      <c r="E73" s="32"/>
      <c r="F73" s="32"/>
      <c r="G73" s="33"/>
      <c r="H73" s="32"/>
      <c r="I73" s="32"/>
      <c r="J73" s="32"/>
      <c r="K73" s="32"/>
      <c r="L73" s="32"/>
      <c r="M73" s="32"/>
      <c r="N73" s="32"/>
      <c r="O73" s="32"/>
      <c r="P73" s="32"/>
      <c r="Q73" s="32"/>
      <c r="R73" s="103"/>
      <c r="S73" s="103"/>
      <c r="T73" s="103"/>
      <c r="U73" s="103"/>
      <c r="V73" s="103"/>
      <c r="W73" s="103"/>
      <c r="X73" s="103"/>
      <c r="Y73" s="103"/>
      <c r="Z73" s="103"/>
      <c r="AA73" s="104"/>
      <c r="AB73" s="53"/>
      <c r="AC73"/>
      <c r="AD73"/>
      <c r="AE73"/>
      <c r="AF73"/>
      <c r="AG73"/>
    </row>
  </sheetData>
  <mergeCells count="19">
    <mergeCell ref="F5:O5"/>
    <mergeCell ref="F41:O41"/>
    <mergeCell ref="F42:O42"/>
    <mergeCell ref="A46:B46"/>
    <mergeCell ref="A10:B10"/>
    <mergeCell ref="A22:B22"/>
    <mergeCell ref="F22:O22"/>
    <mergeCell ref="F6:O6"/>
    <mergeCell ref="D7:E8"/>
    <mergeCell ref="F20:O20"/>
    <mergeCell ref="Q20:Z20"/>
    <mergeCell ref="Q22:Z22"/>
    <mergeCell ref="Q55:Z55"/>
    <mergeCell ref="Q56:Z56"/>
    <mergeCell ref="A58:B58"/>
    <mergeCell ref="D43:E44"/>
    <mergeCell ref="F58:O58"/>
    <mergeCell ref="Q58:Z58"/>
    <mergeCell ref="F56:O56"/>
  </mergeCells>
  <phoneticPr fontId="0" type="noConversion"/>
  <conditionalFormatting sqref="B11:B18 B47:B54">
    <cfRule type="cellIs" priority="1" stopIfTrue="1" operator="lessThan">
      <formula>0</formula>
    </cfRule>
  </conditionalFormatting>
  <dataValidations xWindow="351" yWindow="452" count="2">
    <dataValidation type="decimal" operator="greaterThanOrEqual" allowBlank="1" showInputMessage="1" showErrorMessage="1" errorTitle="Data input error" error="Only values greater than or equal to zero can be entered in these cells." promptTitle="Data input" prompt="Enter value of greater than or equal to zero." sqref="B11:B18 B47:B54" xr:uid="{276C8940-4FA1-49A0-A7B1-7FDF297B217C}">
      <formula1>0</formula1>
    </dataValidation>
    <dataValidation type="decimal" operator="greaterThanOrEqual" allowBlank="1" showInputMessage="1" showErrorMessage="1" errorTitle="Data input error" error="Values must be greater than or equal to zero" promptTitle="Data input" prompt="Amounts in each LGD band must be greater than or equal to zero" sqref="F8:O8 F44:O44" xr:uid="{F5BE5F3F-21E5-4350-A0DD-209EC442C61B}">
      <formula1>0</formula1>
    </dataValidation>
  </dataValidations>
  <pageMargins left="0.5" right="0.5" top="0.5" bottom="0.5" header="0.5" footer="0.25"/>
  <pageSetup paperSize="9" scale="41" orientation="landscape" r:id="rId1"/>
  <headerFooter alignWithMargins="0">
    <oddFooter>Page &amp;P of &amp;N</oddFooter>
  </headerFooter>
  <rowBreaks count="1" manualBreakCount="1">
    <brk id="39"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C6489-3098-487C-AC99-9C77B3002714}">
  <dimension ref="A1:BB174"/>
  <sheetViews>
    <sheetView view="pageBreakPreview" zoomScale="75" zoomScaleNormal="75" zoomScaleSheetLayoutView="75" workbookViewId="0">
      <selection activeCell="C12" sqref="C12"/>
    </sheetView>
  </sheetViews>
  <sheetFormatPr defaultRowHeight="15.5" x14ac:dyDescent="0.35"/>
  <cols>
    <col min="1" max="1" width="68.83203125" customWidth="1"/>
    <col min="2" max="2" width="13.25" bestFit="1" customWidth="1"/>
    <col min="3" max="3" width="4.08203125" style="53" customWidth="1"/>
    <col min="4" max="4" width="10.83203125" style="53" customWidth="1"/>
    <col min="5" max="5" width="4.08203125" customWidth="1"/>
    <col min="6" max="6" width="11" customWidth="1"/>
    <col min="7" max="7" width="11.25" bestFit="1" customWidth="1"/>
    <col min="8" max="8" width="12.25" bestFit="1" customWidth="1"/>
    <col min="9" max="11" width="9.83203125" bestFit="1" customWidth="1"/>
    <col min="12" max="12" width="10.83203125" bestFit="1" customWidth="1"/>
    <col min="13" max="13" width="11.75" style="27" customWidth="1"/>
    <col min="14" max="14" width="13.08203125" style="8" customWidth="1"/>
    <col min="15" max="16" width="11.58203125" style="8" bestFit="1" customWidth="1"/>
    <col min="17" max="17" width="10.5" style="8" bestFit="1" customWidth="1"/>
    <col min="18" max="20" width="9.25" style="8" bestFit="1" customWidth="1"/>
    <col min="21" max="21" width="9.5" bestFit="1" customWidth="1"/>
    <col min="22" max="24" width="9.08203125" bestFit="1" customWidth="1"/>
  </cols>
  <sheetData>
    <row r="1" spans="1:13" ht="37.5" customHeight="1" x14ac:dyDescent="0.6">
      <c r="A1" s="36" t="s">
        <v>125</v>
      </c>
      <c r="B1" s="35"/>
      <c r="C1" s="35"/>
      <c r="D1" s="35"/>
      <c r="E1" s="35"/>
      <c r="F1" s="35"/>
      <c r="G1" s="35"/>
      <c r="H1" s="35"/>
      <c r="I1" s="35"/>
      <c r="J1" s="35"/>
      <c r="K1" s="35"/>
      <c r="L1" s="35"/>
      <c r="M1" s="21"/>
    </row>
    <row r="2" spans="1:13" x14ac:dyDescent="0.35">
      <c r="A2" s="95"/>
      <c r="B2" s="35"/>
      <c r="C2" s="35"/>
      <c r="D2" s="35"/>
      <c r="E2" s="35"/>
      <c r="F2" s="35"/>
      <c r="G2" s="35"/>
      <c r="H2" s="35"/>
      <c r="I2" s="35"/>
      <c r="J2" s="35"/>
      <c r="K2" s="35"/>
      <c r="L2" s="35"/>
      <c r="M2" s="21"/>
    </row>
    <row r="3" spans="1:13" x14ac:dyDescent="0.35">
      <c r="A3" s="17" t="s">
        <v>273</v>
      </c>
      <c r="B3" s="18"/>
      <c r="C3" s="18"/>
      <c r="D3" s="99"/>
      <c r="E3" s="99"/>
      <c r="F3" s="99"/>
      <c r="G3" s="99"/>
      <c r="H3" s="99"/>
      <c r="I3" s="99"/>
      <c r="J3" s="111"/>
      <c r="K3" s="18"/>
      <c r="L3" s="18"/>
      <c r="M3" s="40"/>
    </row>
    <row r="4" spans="1:13" x14ac:dyDescent="0.35">
      <c r="A4" s="64"/>
      <c r="B4" s="21"/>
      <c r="C4" s="21"/>
      <c r="D4" s="71"/>
      <c r="E4" s="71"/>
      <c r="F4" s="71"/>
      <c r="G4" s="71"/>
      <c r="H4" s="71"/>
      <c r="I4" s="71"/>
      <c r="J4" s="47"/>
      <c r="K4" s="21"/>
      <c r="L4" s="21"/>
      <c r="M4" s="41"/>
    </row>
    <row r="5" spans="1:13" x14ac:dyDescent="0.35">
      <c r="A5" s="145" t="s">
        <v>274</v>
      </c>
      <c r="B5" s="91">
        <f>Data!E18</f>
        <v>0</v>
      </c>
      <c r="C5" s="21"/>
      <c r="D5" s="71"/>
      <c r="E5" s="71"/>
      <c r="F5" s="71"/>
      <c r="G5" s="71"/>
      <c r="H5" s="71"/>
      <c r="I5" s="71"/>
      <c r="J5" s="47"/>
      <c r="K5" s="21"/>
      <c r="L5" s="21"/>
      <c r="M5" s="41"/>
    </row>
    <row r="6" spans="1:13" x14ac:dyDescent="0.35">
      <c r="A6" s="145" t="s">
        <v>275</v>
      </c>
      <c r="B6" s="91">
        <f>Data!G18</f>
        <v>0</v>
      </c>
      <c r="C6" s="21"/>
      <c r="D6" s="71"/>
      <c r="E6" s="71"/>
      <c r="F6" s="71"/>
      <c r="G6" s="71"/>
      <c r="H6" s="71"/>
      <c r="I6" s="71"/>
      <c r="J6" s="47"/>
      <c r="K6" s="21"/>
      <c r="L6" s="21"/>
      <c r="M6" s="41"/>
    </row>
    <row r="7" spans="1:13" x14ac:dyDescent="0.35">
      <c r="A7" s="145" t="s">
        <v>276</v>
      </c>
      <c r="B7" s="91">
        <f>SUM(B5:B6)</f>
        <v>0</v>
      </c>
      <c r="C7" s="21"/>
      <c r="D7" s="71"/>
      <c r="E7" s="71"/>
      <c r="F7" s="71"/>
      <c r="G7" s="71"/>
      <c r="H7" s="71"/>
      <c r="I7" s="71"/>
      <c r="J7" s="47"/>
      <c r="K7" s="21"/>
      <c r="L7" s="21"/>
      <c r="M7" s="41"/>
    </row>
    <row r="8" spans="1:13" x14ac:dyDescent="0.35">
      <c r="A8" s="20"/>
      <c r="B8" s="22"/>
      <c r="C8" s="27"/>
      <c r="D8" s="27"/>
      <c r="E8" s="9"/>
      <c r="F8" s="135"/>
      <c r="G8" s="27"/>
      <c r="H8" s="27"/>
      <c r="I8" s="27"/>
      <c r="J8" s="27"/>
      <c r="K8" s="27"/>
      <c r="L8" s="47"/>
      <c r="M8" s="41"/>
    </row>
    <row r="9" spans="1:13" ht="15.75" customHeight="1" x14ac:dyDescent="0.35">
      <c r="A9" s="289" t="s">
        <v>162</v>
      </c>
      <c r="B9" s="290"/>
      <c r="C9" s="21"/>
      <c r="D9" s="93" t="s">
        <v>65</v>
      </c>
      <c r="E9" s="27"/>
      <c r="F9" s="302" t="s">
        <v>163</v>
      </c>
      <c r="G9" s="302"/>
      <c r="H9" s="53"/>
      <c r="I9" s="27"/>
      <c r="J9" s="21"/>
      <c r="K9" s="27"/>
      <c r="L9" s="28"/>
      <c r="M9" s="41"/>
    </row>
    <row r="10" spans="1:13" x14ac:dyDescent="0.35">
      <c r="A10" s="117" t="s">
        <v>197</v>
      </c>
      <c r="B10" s="146"/>
      <c r="C10" s="23"/>
      <c r="D10" s="190"/>
      <c r="E10" s="27"/>
      <c r="F10" s="302"/>
      <c r="G10" s="302"/>
      <c r="H10" s="53"/>
      <c r="I10" s="27"/>
      <c r="J10" s="58"/>
      <c r="K10" s="21"/>
      <c r="L10" s="21"/>
      <c r="M10" s="41"/>
    </row>
    <row r="11" spans="1:13" x14ac:dyDescent="0.35">
      <c r="A11" s="117" t="s">
        <v>198</v>
      </c>
      <c r="B11" s="146"/>
      <c r="C11" s="23"/>
      <c r="D11" s="190"/>
      <c r="E11" s="27"/>
      <c r="F11" s="302"/>
      <c r="G11" s="302"/>
      <c r="H11" s="53"/>
      <c r="I11" s="27"/>
      <c r="J11" s="58"/>
      <c r="K11" s="21"/>
      <c r="L11" s="21"/>
      <c r="M11" s="41"/>
    </row>
    <row r="12" spans="1:13" x14ac:dyDescent="0.35">
      <c r="A12" s="117" t="s">
        <v>191</v>
      </c>
      <c r="B12" s="146"/>
      <c r="C12" s="23"/>
      <c r="D12" s="190"/>
      <c r="E12" s="27"/>
      <c r="F12" s="302"/>
      <c r="G12" s="302"/>
      <c r="H12" s="53"/>
      <c r="I12" s="27"/>
      <c r="J12" s="58"/>
      <c r="K12" s="21"/>
      <c r="L12" s="21"/>
      <c r="M12" s="41"/>
    </row>
    <row r="13" spans="1:13" x14ac:dyDescent="0.35">
      <c r="A13" s="117" t="s">
        <v>192</v>
      </c>
      <c r="B13" s="146"/>
      <c r="C13" s="23"/>
      <c r="D13" s="190"/>
      <c r="E13" s="27"/>
      <c r="F13" s="302"/>
      <c r="G13" s="302"/>
      <c r="H13" s="53"/>
      <c r="I13" s="27"/>
      <c r="J13" s="58"/>
      <c r="K13" s="21"/>
      <c r="L13" s="21"/>
      <c r="M13" s="41"/>
    </row>
    <row r="14" spans="1:13" x14ac:dyDescent="0.35">
      <c r="A14" s="117" t="s">
        <v>193</v>
      </c>
      <c r="B14" s="146"/>
      <c r="C14" s="23"/>
      <c r="D14" s="190"/>
      <c r="E14" s="27"/>
      <c r="F14" s="302"/>
      <c r="G14" s="302"/>
      <c r="H14" s="53"/>
      <c r="I14" s="27"/>
      <c r="J14" s="58"/>
      <c r="K14" s="21"/>
      <c r="L14" s="21"/>
      <c r="M14" s="41"/>
    </row>
    <row r="15" spans="1:13" ht="15.75" customHeight="1" x14ac:dyDescent="0.35">
      <c r="A15" s="117" t="s">
        <v>194</v>
      </c>
      <c r="B15" s="146"/>
      <c r="C15" s="23"/>
      <c r="D15" s="190"/>
      <c r="E15" s="27"/>
      <c r="F15" s="302"/>
      <c r="G15" s="302"/>
      <c r="H15" s="53"/>
      <c r="I15" s="27"/>
      <c r="J15" s="298"/>
      <c r="K15" s="299"/>
      <c r="L15" s="21"/>
      <c r="M15" s="41"/>
    </row>
    <row r="16" spans="1:13" x14ac:dyDescent="0.35">
      <c r="A16" s="117" t="s">
        <v>195</v>
      </c>
      <c r="B16" s="146"/>
      <c r="C16" s="23"/>
      <c r="D16" s="190"/>
      <c r="E16" s="27"/>
      <c r="F16" s="302"/>
      <c r="G16" s="302"/>
      <c r="H16" s="53"/>
      <c r="I16" s="27"/>
      <c r="J16" s="299"/>
      <c r="K16" s="299"/>
      <c r="L16" s="47"/>
      <c r="M16" s="41"/>
    </row>
    <row r="17" spans="1:13" x14ac:dyDescent="0.35">
      <c r="A17" s="117" t="s">
        <v>196</v>
      </c>
      <c r="B17" s="146"/>
      <c r="C17" s="23"/>
      <c r="D17" s="190"/>
      <c r="E17" s="27"/>
      <c r="F17" s="302"/>
      <c r="G17" s="302"/>
      <c r="H17" s="53"/>
      <c r="I17" s="27"/>
      <c r="J17" s="50"/>
      <c r="K17" s="9"/>
      <c r="L17" s="98"/>
      <c r="M17" s="41"/>
    </row>
    <row r="18" spans="1:13" x14ac:dyDescent="0.35">
      <c r="A18" s="86"/>
      <c r="B18" s="21"/>
      <c r="C18" s="27"/>
      <c r="D18" s="21"/>
      <c r="E18" s="21"/>
      <c r="F18" s="21"/>
      <c r="G18" s="21"/>
      <c r="H18" s="21"/>
      <c r="I18" s="21"/>
      <c r="J18" s="21"/>
      <c r="K18" s="21"/>
      <c r="L18" s="21"/>
      <c r="M18" s="41"/>
    </row>
    <row r="19" spans="1:13" x14ac:dyDescent="0.35">
      <c r="A19" s="212" t="s">
        <v>157</v>
      </c>
      <c r="B19" s="89">
        <f>SUM(B10:B17)</f>
        <v>0</v>
      </c>
      <c r="C19" s="21"/>
      <c r="D19" s="300"/>
      <c r="E19" s="301"/>
      <c r="F19" s="301"/>
      <c r="G19" s="301"/>
      <c r="H19" s="301"/>
      <c r="I19" s="301"/>
      <c r="J19" s="301"/>
      <c r="K19" s="21"/>
      <c r="L19" s="21"/>
      <c r="M19" s="41"/>
    </row>
    <row r="20" spans="1:13" x14ac:dyDescent="0.35">
      <c r="A20" s="20"/>
      <c r="B20" s="21"/>
      <c r="C20" s="21"/>
      <c r="D20" s="24"/>
      <c r="E20" s="46"/>
      <c r="F20" s="137" t="s">
        <v>277</v>
      </c>
      <c r="G20" s="9"/>
      <c r="H20" s="132"/>
      <c r="I20" s="132"/>
      <c r="J20" s="132"/>
      <c r="K20" s="132"/>
      <c r="L20" s="21"/>
      <c r="M20" s="41"/>
    </row>
    <row r="21" spans="1:13" x14ac:dyDescent="0.35">
      <c r="A21" s="291" t="s">
        <v>8</v>
      </c>
      <c r="B21" s="290"/>
      <c r="C21" s="27"/>
      <c r="D21" s="49" t="s">
        <v>81</v>
      </c>
      <c r="E21" s="27"/>
      <c r="F21" s="49" t="s">
        <v>115</v>
      </c>
      <c r="G21" s="71"/>
      <c r="H21" s="49" t="s">
        <v>116</v>
      </c>
      <c r="I21" s="71"/>
      <c r="J21" s="71"/>
      <c r="K21" s="71"/>
      <c r="L21" s="71"/>
      <c r="M21" s="138"/>
    </row>
    <row r="22" spans="1:13" x14ac:dyDescent="0.35">
      <c r="A22" s="117" t="s">
        <v>23</v>
      </c>
      <c r="B22" s="119">
        <v>5.0000000000000001E-4</v>
      </c>
      <c r="C22" s="27"/>
      <c r="D22" s="87">
        <f>15%</f>
        <v>0.15</v>
      </c>
      <c r="E22" s="27"/>
      <c r="F22" s="91" t="e">
        <f>$B10*MIN(12.5*D10*NORMSDIST(1/SQRT(1-$D22)*NORMSINV($B22/$D10)+SQRT($D22)/SQRT(1-$D22)*NORMSINV(99.9%)),12.5*$D10)</f>
        <v>#DIV/0!</v>
      </c>
      <c r="G22" s="27"/>
      <c r="H22" s="91">
        <f>$B22*$B10*12.5</f>
        <v>0</v>
      </c>
      <c r="I22" s="27"/>
      <c r="J22" s="27"/>
      <c r="K22" s="27"/>
      <c r="L22" s="27"/>
      <c r="M22" s="42"/>
    </row>
    <row r="23" spans="1:13" x14ac:dyDescent="0.35">
      <c r="A23" s="117" t="s">
        <v>24</v>
      </c>
      <c r="B23" s="119">
        <v>3.0000000000000001E-3</v>
      </c>
      <c r="C23" s="27"/>
      <c r="D23" s="87">
        <f>15%</f>
        <v>0.15</v>
      </c>
      <c r="E23" s="27"/>
      <c r="F23" s="91" t="e">
        <f t="shared" ref="F23:F29" si="0">$B11*MIN(12.5*D11*NORMSDIST(1/SQRT(1-$D23)*NORMSINV($B23/$D11)+SQRT($D23)/SQRT(1-$D23)*NORMSINV(99.9%)),12.5*$D11)</f>
        <v>#DIV/0!</v>
      </c>
      <c r="G23" s="27"/>
      <c r="H23" s="91">
        <f t="shared" ref="H23:H29" si="1">$B23*$B11*12.5</f>
        <v>0</v>
      </c>
      <c r="I23" s="27"/>
      <c r="J23" s="27"/>
      <c r="K23" s="27"/>
      <c r="L23" s="27"/>
      <c r="M23" s="42"/>
    </row>
    <row r="24" spans="1:13" x14ac:dyDescent="0.35">
      <c r="A24" s="117" t="s">
        <v>25</v>
      </c>
      <c r="B24" s="119">
        <v>7.4999999999999997E-3</v>
      </c>
      <c r="C24" s="27"/>
      <c r="D24" s="87">
        <f>15%</f>
        <v>0.15</v>
      </c>
      <c r="E24" s="27"/>
      <c r="F24" s="91" t="e">
        <f t="shared" si="0"/>
        <v>#DIV/0!</v>
      </c>
      <c r="G24" s="27"/>
      <c r="H24" s="91">
        <f t="shared" si="1"/>
        <v>0</v>
      </c>
      <c r="I24" s="27"/>
      <c r="J24" s="27"/>
      <c r="K24" s="27"/>
      <c r="L24" s="27"/>
      <c r="M24" s="42"/>
    </row>
    <row r="25" spans="1:13" x14ac:dyDescent="0.35">
      <c r="A25" s="117" t="s">
        <v>26</v>
      </c>
      <c r="B25" s="119">
        <v>1.4999999999999999E-2</v>
      </c>
      <c r="C25" s="27"/>
      <c r="D25" s="87">
        <f>15%</f>
        <v>0.15</v>
      </c>
      <c r="E25" s="27"/>
      <c r="F25" s="91" t="e">
        <f t="shared" si="0"/>
        <v>#DIV/0!</v>
      </c>
      <c r="G25" s="27"/>
      <c r="H25" s="91">
        <f t="shared" si="1"/>
        <v>0</v>
      </c>
      <c r="I25" s="27"/>
      <c r="J25" s="27"/>
      <c r="K25" s="27"/>
      <c r="L25" s="27"/>
      <c r="M25" s="42"/>
    </row>
    <row r="26" spans="1:13" x14ac:dyDescent="0.35">
      <c r="A26" s="117" t="s">
        <v>27</v>
      </c>
      <c r="B26" s="119">
        <v>2.5000000000000001E-2</v>
      </c>
      <c r="C26" s="27"/>
      <c r="D26" s="87">
        <f>15%</f>
        <v>0.15</v>
      </c>
      <c r="E26" s="27"/>
      <c r="F26" s="91" t="e">
        <f t="shared" si="0"/>
        <v>#DIV/0!</v>
      </c>
      <c r="G26" s="27"/>
      <c r="H26" s="91">
        <f t="shared" si="1"/>
        <v>0</v>
      </c>
      <c r="I26" s="27"/>
      <c r="J26" s="27"/>
      <c r="K26" s="27"/>
      <c r="L26" s="27"/>
      <c r="M26" s="42"/>
    </row>
    <row r="27" spans="1:13" x14ac:dyDescent="0.35">
      <c r="A27" s="117" t="s">
        <v>28</v>
      </c>
      <c r="B27" s="119">
        <v>3.5000000000000003E-2</v>
      </c>
      <c r="C27" s="27"/>
      <c r="D27" s="87">
        <f>15%</f>
        <v>0.15</v>
      </c>
      <c r="E27" s="27"/>
      <c r="F27" s="91" t="e">
        <f t="shared" si="0"/>
        <v>#DIV/0!</v>
      </c>
      <c r="G27" s="27"/>
      <c r="H27" s="91">
        <f t="shared" si="1"/>
        <v>0</v>
      </c>
      <c r="I27" s="27"/>
      <c r="J27" s="27"/>
      <c r="K27" s="27"/>
      <c r="L27" s="27"/>
      <c r="M27" s="42"/>
    </row>
    <row r="28" spans="1:13" x14ac:dyDescent="0.35">
      <c r="A28" s="117" t="s">
        <v>29</v>
      </c>
      <c r="B28" s="119">
        <v>7.0000000000000007E-2</v>
      </c>
      <c r="C28" s="27"/>
      <c r="D28" s="87">
        <f>15%</f>
        <v>0.15</v>
      </c>
      <c r="E28" s="27"/>
      <c r="F28" s="91" t="e">
        <f t="shared" si="0"/>
        <v>#DIV/0!</v>
      </c>
      <c r="G28" s="27"/>
      <c r="H28" s="91">
        <f t="shared" si="1"/>
        <v>0</v>
      </c>
      <c r="I28" s="27"/>
      <c r="J28" s="27"/>
      <c r="K28" s="27"/>
      <c r="L28" s="27"/>
      <c r="M28" s="42"/>
    </row>
    <row r="29" spans="1:13" x14ac:dyDescent="0.35">
      <c r="A29" s="117" t="s">
        <v>7</v>
      </c>
      <c r="B29" s="120">
        <f>$D$17-0.000000001</f>
        <v>-1.0000000000000001E-9</v>
      </c>
      <c r="C29" s="27"/>
      <c r="D29" s="87">
        <f>15%</f>
        <v>0.15</v>
      </c>
      <c r="E29" s="27"/>
      <c r="F29" s="91" t="e">
        <f t="shared" si="0"/>
        <v>#DIV/0!</v>
      </c>
      <c r="G29" s="136"/>
      <c r="H29" s="91">
        <f t="shared" si="1"/>
        <v>0</v>
      </c>
      <c r="I29" s="27"/>
      <c r="J29" s="27"/>
      <c r="K29" s="27"/>
      <c r="L29" s="27"/>
      <c r="M29" s="42"/>
    </row>
    <row r="30" spans="1:13" x14ac:dyDescent="0.35">
      <c r="A30" s="20"/>
      <c r="B30" s="21"/>
      <c r="C30" s="21"/>
      <c r="D30" s="21"/>
      <c r="E30" s="21"/>
      <c r="F30" s="21"/>
      <c r="G30" s="21"/>
      <c r="H30" s="27"/>
      <c r="I30" s="21"/>
      <c r="J30" s="21"/>
      <c r="K30" s="21"/>
      <c r="L30" s="21"/>
      <c r="M30" s="41"/>
    </row>
    <row r="31" spans="1:13" x14ac:dyDescent="0.35">
      <c r="A31" s="34" t="s">
        <v>66</v>
      </c>
      <c r="B31" s="92" t="e">
        <f>SUM(F22:F29)</f>
        <v>#DIV/0!</v>
      </c>
      <c r="C31" s="21"/>
      <c r="D31" s="21"/>
      <c r="E31" s="31"/>
      <c r="F31" s="21"/>
      <c r="G31" s="21"/>
      <c r="H31" s="21"/>
      <c r="I31" s="21"/>
      <c r="J31" s="21"/>
      <c r="K31" s="21"/>
      <c r="L31" s="21"/>
      <c r="M31" s="41"/>
    </row>
    <row r="32" spans="1:13" x14ac:dyDescent="0.35">
      <c r="A32" s="34" t="s">
        <v>114</v>
      </c>
      <c r="B32" s="92">
        <f>SUM(H22:H29)</f>
        <v>0</v>
      </c>
      <c r="C32" s="21"/>
      <c r="D32" s="21"/>
      <c r="E32" s="31"/>
      <c r="F32" s="21"/>
      <c r="G32" s="21"/>
      <c r="H32" s="21"/>
      <c r="I32" s="21"/>
      <c r="J32" s="21"/>
      <c r="K32" s="21"/>
      <c r="L32" s="21"/>
      <c r="M32" s="41"/>
    </row>
    <row r="33" spans="1:13" x14ac:dyDescent="0.35">
      <c r="A33" s="34" t="s">
        <v>117</v>
      </c>
      <c r="B33" s="158">
        <f>Data!K18</f>
        <v>0</v>
      </c>
      <c r="C33" s="23"/>
      <c r="D33" s="21"/>
      <c r="E33" s="31"/>
      <c r="F33" s="21"/>
      <c r="G33" s="21"/>
      <c r="H33" s="21"/>
      <c r="I33" s="21"/>
      <c r="J33" s="21"/>
      <c r="K33" s="21"/>
      <c r="L33" s="21"/>
      <c r="M33" s="41"/>
    </row>
    <row r="34" spans="1:13" x14ac:dyDescent="0.35">
      <c r="A34" s="34" t="s">
        <v>90</v>
      </c>
      <c r="B34" s="92">
        <f>MAX(-B33*12.5,-SUM(H29))</f>
        <v>0</v>
      </c>
      <c r="C34" s="23"/>
      <c r="D34" s="21"/>
      <c r="E34" s="31"/>
      <c r="F34" s="21"/>
      <c r="G34" s="21"/>
      <c r="H34" s="21"/>
      <c r="I34" s="21"/>
      <c r="J34" s="21"/>
      <c r="K34" s="21"/>
      <c r="L34" s="21"/>
      <c r="M34" s="41"/>
    </row>
    <row r="35" spans="1:13" x14ac:dyDescent="0.35">
      <c r="A35" s="34"/>
      <c r="B35" s="22"/>
      <c r="C35" s="23"/>
      <c r="D35" s="21"/>
      <c r="E35" s="31"/>
      <c r="F35" s="21"/>
      <c r="G35" s="21"/>
      <c r="H35" s="21"/>
      <c r="I35" s="21"/>
      <c r="J35" s="21"/>
      <c r="K35" s="21"/>
      <c r="L35" s="21"/>
      <c r="M35" s="41"/>
    </row>
    <row r="36" spans="1:13" x14ac:dyDescent="0.35">
      <c r="A36" s="100" t="s">
        <v>39</v>
      </c>
      <c r="B36" s="101" t="e">
        <f>B31+B34</f>
        <v>#DIV/0!</v>
      </c>
      <c r="C36" s="21"/>
      <c r="D36" s="21"/>
      <c r="E36" s="31"/>
      <c r="F36" s="21"/>
      <c r="G36" s="21"/>
      <c r="H36" s="21"/>
      <c r="I36" s="21"/>
      <c r="J36" s="21"/>
      <c r="K36" s="21"/>
      <c r="L36" s="21"/>
      <c r="M36" s="41"/>
    </row>
    <row r="37" spans="1:13" x14ac:dyDescent="0.35">
      <c r="A37" s="112"/>
      <c r="B37" s="113"/>
      <c r="C37" s="32"/>
      <c r="D37" s="32"/>
      <c r="E37" s="33"/>
      <c r="F37" s="32"/>
      <c r="G37" s="32"/>
      <c r="H37" s="32"/>
      <c r="I37" s="32"/>
      <c r="J37" s="32"/>
      <c r="K37" s="32"/>
      <c r="L37" s="32"/>
      <c r="M37" s="43"/>
    </row>
    <row r="38" spans="1:13" x14ac:dyDescent="0.35">
      <c r="A38" s="20"/>
      <c r="B38" s="21"/>
      <c r="C38" s="21"/>
      <c r="D38" s="21"/>
      <c r="E38" s="21"/>
      <c r="F38" s="21"/>
      <c r="G38" s="21"/>
      <c r="H38" s="21"/>
      <c r="I38" s="21"/>
      <c r="J38" s="21"/>
      <c r="K38" s="21"/>
      <c r="L38" s="21"/>
      <c r="M38" s="21"/>
    </row>
    <row r="39" spans="1:13" x14ac:dyDescent="0.35">
      <c r="A39" s="17" t="s">
        <v>284</v>
      </c>
      <c r="B39" s="18"/>
      <c r="C39" s="18"/>
      <c r="D39" s="19"/>
      <c r="E39" s="19"/>
      <c r="F39" s="19"/>
      <c r="G39" s="19"/>
      <c r="H39" s="19"/>
      <c r="I39" s="19"/>
      <c r="J39" s="111"/>
      <c r="K39" s="18"/>
      <c r="L39" s="18"/>
      <c r="M39" s="40"/>
    </row>
    <row r="40" spans="1:13" x14ac:dyDescent="0.35">
      <c r="A40" s="64"/>
      <c r="B40" s="21"/>
      <c r="C40" s="21"/>
      <c r="D40" s="27"/>
      <c r="E40" s="27"/>
      <c r="F40" s="27"/>
      <c r="G40" s="27"/>
      <c r="H40" s="27"/>
      <c r="I40" s="27"/>
      <c r="J40" s="47"/>
      <c r="K40" s="21"/>
      <c r="L40" s="21"/>
      <c r="M40" s="41"/>
    </row>
    <row r="41" spans="1:13" x14ac:dyDescent="0.35">
      <c r="A41" s="145" t="s">
        <v>285</v>
      </c>
      <c r="B41" s="91">
        <f>Data!E19</f>
        <v>0</v>
      </c>
      <c r="C41" s="21"/>
      <c r="D41" s="27"/>
      <c r="E41" s="27"/>
      <c r="F41" s="27"/>
      <c r="G41" s="27"/>
      <c r="H41" s="27"/>
      <c r="I41" s="27"/>
      <c r="J41" s="47"/>
      <c r="K41" s="21"/>
      <c r="L41" s="21"/>
      <c r="M41" s="41"/>
    </row>
    <row r="42" spans="1:13" x14ac:dyDescent="0.35">
      <c r="A42" s="145" t="s">
        <v>286</v>
      </c>
      <c r="B42" s="91">
        <f>Data!G19</f>
        <v>0</v>
      </c>
      <c r="C42" s="21"/>
      <c r="D42" s="27"/>
      <c r="E42" s="27"/>
      <c r="F42" s="27"/>
      <c r="G42" s="27"/>
      <c r="H42" s="27"/>
      <c r="I42" s="27"/>
      <c r="J42" s="47"/>
      <c r="K42" s="21"/>
      <c r="L42" s="21"/>
      <c r="M42" s="41"/>
    </row>
    <row r="43" spans="1:13" x14ac:dyDescent="0.35">
      <c r="A43" s="145" t="s">
        <v>287</v>
      </c>
      <c r="B43" s="91">
        <f>SUM(B41:B42)</f>
        <v>0</v>
      </c>
      <c r="C43" s="21"/>
      <c r="D43" s="27"/>
      <c r="E43" s="27"/>
      <c r="F43" s="27"/>
      <c r="G43" s="27"/>
      <c r="H43" s="27"/>
      <c r="I43" s="27"/>
      <c r="J43" s="47"/>
      <c r="K43" s="21"/>
      <c r="L43" s="21"/>
      <c r="M43" s="41"/>
    </row>
    <row r="44" spans="1:13" x14ac:dyDescent="0.35">
      <c r="A44" s="105"/>
      <c r="B44" s="27"/>
      <c r="C44" s="27"/>
      <c r="D44" s="27"/>
      <c r="E44" s="27"/>
      <c r="F44" s="27"/>
      <c r="G44" s="27"/>
      <c r="H44" s="27"/>
      <c r="I44" s="27"/>
      <c r="J44" s="27"/>
      <c r="K44" s="27"/>
      <c r="L44" s="28"/>
      <c r="M44" s="41"/>
    </row>
    <row r="45" spans="1:13" ht="15.75" customHeight="1" x14ac:dyDescent="0.35">
      <c r="A45" s="289" t="s">
        <v>162</v>
      </c>
      <c r="B45" s="290"/>
      <c r="C45" s="27"/>
      <c r="D45" s="93" t="s">
        <v>65</v>
      </c>
      <c r="E45" s="21"/>
      <c r="F45" s="302" t="s">
        <v>163</v>
      </c>
      <c r="G45" s="302"/>
      <c r="H45" s="53"/>
      <c r="I45" s="27"/>
      <c r="J45" s="21"/>
      <c r="K45" s="27"/>
      <c r="L45" s="21"/>
      <c r="M45" s="41"/>
    </row>
    <row r="46" spans="1:13" x14ac:dyDescent="0.35">
      <c r="A46" s="117" t="s">
        <v>197</v>
      </c>
      <c r="B46" s="146"/>
      <c r="C46" s="27"/>
      <c r="D46" s="190"/>
      <c r="E46" s="54"/>
      <c r="F46" s="302"/>
      <c r="G46" s="302"/>
      <c r="H46" s="53"/>
      <c r="I46" s="27"/>
      <c r="J46" s="58"/>
      <c r="K46" s="21"/>
      <c r="L46" s="21"/>
      <c r="M46" s="41"/>
    </row>
    <row r="47" spans="1:13" x14ac:dyDescent="0.35">
      <c r="A47" s="117" t="s">
        <v>198</v>
      </c>
      <c r="B47" s="146"/>
      <c r="C47" s="27"/>
      <c r="D47" s="190"/>
      <c r="E47" s="54"/>
      <c r="F47" s="302"/>
      <c r="G47" s="302"/>
      <c r="H47" s="53"/>
      <c r="I47" s="27"/>
      <c r="J47" s="58"/>
      <c r="K47" s="21"/>
      <c r="L47" s="21"/>
      <c r="M47" s="41"/>
    </row>
    <row r="48" spans="1:13" x14ac:dyDescent="0.35">
      <c r="A48" s="117" t="s">
        <v>191</v>
      </c>
      <c r="B48" s="146"/>
      <c r="C48" s="27"/>
      <c r="D48" s="190"/>
      <c r="E48" s="54"/>
      <c r="F48" s="302"/>
      <c r="G48" s="302"/>
      <c r="H48" s="53"/>
      <c r="I48" s="27"/>
      <c r="J48" s="58"/>
      <c r="K48" s="21"/>
      <c r="L48" s="21"/>
      <c r="M48" s="41"/>
    </row>
    <row r="49" spans="1:13" x14ac:dyDescent="0.35">
      <c r="A49" s="117" t="s">
        <v>192</v>
      </c>
      <c r="B49" s="146"/>
      <c r="C49" s="27"/>
      <c r="D49" s="190"/>
      <c r="E49" s="54"/>
      <c r="F49" s="302"/>
      <c r="G49" s="302"/>
      <c r="H49" s="53"/>
      <c r="I49" s="27"/>
      <c r="J49" s="58"/>
      <c r="K49" s="21"/>
      <c r="L49" s="21"/>
      <c r="M49" s="41"/>
    </row>
    <row r="50" spans="1:13" x14ac:dyDescent="0.35">
      <c r="A50" s="117" t="s">
        <v>193</v>
      </c>
      <c r="B50" s="146"/>
      <c r="C50" s="27"/>
      <c r="D50" s="190"/>
      <c r="E50" s="54"/>
      <c r="F50" s="302"/>
      <c r="G50" s="302"/>
      <c r="H50" s="53"/>
      <c r="I50" s="27"/>
      <c r="J50" s="58"/>
      <c r="K50" s="21"/>
      <c r="L50" s="21"/>
      <c r="M50" s="41"/>
    </row>
    <row r="51" spans="1:13" x14ac:dyDescent="0.35">
      <c r="A51" s="117" t="s">
        <v>194</v>
      </c>
      <c r="B51" s="146"/>
      <c r="C51" s="27"/>
      <c r="D51" s="190"/>
      <c r="E51" s="54"/>
      <c r="F51" s="302"/>
      <c r="G51" s="302"/>
      <c r="H51" s="53"/>
      <c r="I51" s="27"/>
      <c r="J51" s="298"/>
      <c r="K51" s="299"/>
      <c r="L51" s="21"/>
      <c r="M51" s="41"/>
    </row>
    <row r="52" spans="1:13" x14ac:dyDescent="0.35">
      <c r="A52" s="117" t="s">
        <v>195</v>
      </c>
      <c r="B52" s="146"/>
      <c r="C52" s="27"/>
      <c r="D52" s="190"/>
      <c r="E52" s="54"/>
      <c r="F52" s="302"/>
      <c r="G52" s="302"/>
      <c r="H52" s="53"/>
      <c r="I52" s="27"/>
      <c r="J52" s="299"/>
      <c r="K52" s="299"/>
      <c r="L52" s="47"/>
      <c r="M52" s="41"/>
    </row>
    <row r="53" spans="1:13" x14ac:dyDescent="0.35">
      <c r="A53" s="117" t="s">
        <v>196</v>
      </c>
      <c r="B53" s="146"/>
      <c r="C53" s="27"/>
      <c r="D53" s="190"/>
      <c r="E53" s="23"/>
      <c r="F53" s="302"/>
      <c r="G53" s="302"/>
      <c r="H53" s="53"/>
      <c r="I53" s="27"/>
      <c r="J53" s="50"/>
      <c r="K53" s="27"/>
      <c r="L53" s="98"/>
      <c r="M53" s="41"/>
    </row>
    <row r="54" spans="1:13" x14ac:dyDescent="0.35">
      <c r="A54" s="86"/>
      <c r="B54" s="21"/>
      <c r="C54" s="27"/>
      <c r="D54" s="21"/>
      <c r="E54" s="21"/>
      <c r="F54" s="21"/>
      <c r="G54" s="21"/>
      <c r="H54" s="21"/>
      <c r="I54" s="21"/>
      <c r="J54" s="21"/>
      <c r="K54" s="21"/>
      <c r="L54" s="21"/>
      <c r="M54" s="41"/>
    </row>
    <row r="55" spans="1:13" x14ac:dyDescent="0.35">
      <c r="A55" s="212" t="s">
        <v>157</v>
      </c>
      <c r="B55" s="148">
        <f>SUM(B46:B53)</f>
        <v>0</v>
      </c>
      <c r="C55" s="21"/>
      <c r="D55" s="300"/>
      <c r="E55" s="301"/>
      <c r="F55" s="301"/>
      <c r="G55" s="301"/>
      <c r="H55" s="301"/>
      <c r="I55" s="301"/>
      <c r="J55" s="301"/>
      <c r="K55" s="21"/>
      <c r="L55" s="21"/>
      <c r="M55" s="41"/>
    </row>
    <row r="56" spans="1:13" x14ac:dyDescent="0.35">
      <c r="A56" s="20"/>
      <c r="B56" s="21"/>
      <c r="C56" s="21"/>
      <c r="D56" s="24"/>
      <c r="E56" s="46"/>
      <c r="F56" s="137" t="s">
        <v>288</v>
      </c>
      <c r="G56" s="46"/>
      <c r="H56" s="24"/>
      <c r="I56" s="21"/>
      <c r="J56" s="21"/>
      <c r="K56" s="21"/>
      <c r="L56" s="21"/>
      <c r="M56" s="41"/>
    </row>
    <row r="57" spans="1:13" x14ac:dyDescent="0.35">
      <c r="A57" s="55" t="s">
        <v>8</v>
      </c>
      <c r="B57" s="21"/>
      <c r="C57" s="27"/>
      <c r="D57" s="49" t="s">
        <v>87</v>
      </c>
      <c r="E57" s="27"/>
      <c r="F57" s="49" t="s">
        <v>115</v>
      </c>
      <c r="G57" s="71"/>
      <c r="H57" s="49"/>
      <c r="I57" s="71"/>
      <c r="J57" s="71"/>
      <c r="K57" s="71"/>
      <c r="L57" s="21"/>
      <c r="M57" s="41"/>
    </row>
    <row r="58" spans="1:13" x14ac:dyDescent="0.35">
      <c r="A58" s="117" t="s">
        <v>23</v>
      </c>
      <c r="B58" s="119">
        <v>5.0000000000000001E-4</v>
      </c>
      <c r="C58" s="27"/>
      <c r="D58" s="87" t="e">
        <f t="shared" ref="D58:D65" si="2">(1-EXP(-25*(B58/D46)))/(1-EXP(-25))*4%+(1-(1-EXP(-25*(B58/D46)))/(1-EXP(-25)))*15%</f>
        <v>#DIV/0!</v>
      </c>
      <c r="E58" s="27"/>
      <c r="F58" s="91" t="e">
        <f>B46*MIN(12.5*D46*(NORMSDIST(1/SQRT(1-$D58)*NORMSINV($B58/D46)+SQRT($D58)/SQRT(1-$D58)*NORMSINV(99.9%))-($B58/D46)),12.5*D46)</f>
        <v>#DIV/0!</v>
      </c>
      <c r="G58" s="27"/>
      <c r="H58" s="90"/>
      <c r="I58" s="27"/>
      <c r="J58" s="27"/>
      <c r="K58" s="27"/>
      <c r="L58" s="31"/>
      <c r="M58" s="41"/>
    </row>
    <row r="59" spans="1:13" x14ac:dyDescent="0.35">
      <c r="A59" s="117" t="s">
        <v>24</v>
      </c>
      <c r="B59" s="119">
        <v>3.0000000000000001E-3</v>
      </c>
      <c r="C59" s="27"/>
      <c r="D59" s="87" t="e">
        <f t="shared" si="2"/>
        <v>#DIV/0!</v>
      </c>
      <c r="E59" s="27"/>
      <c r="F59" s="91" t="e">
        <f t="shared" ref="F59:F65" si="3">B47*MIN(12.5*D47*(NORMSDIST(1/SQRT(1-$D59)*NORMSINV($B59/D47)+SQRT($D59)/SQRT(1-$D59)*NORMSINV(99.9%))-($B59/D47)),12.5*D47)</f>
        <v>#DIV/0!</v>
      </c>
      <c r="G59" s="27"/>
      <c r="H59" s="90"/>
      <c r="I59" s="27"/>
      <c r="J59" s="27"/>
      <c r="K59" s="27"/>
      <c r="L59" s="31"/>
      <c r="M59" s="41"/>
    </row>
    <row r="60" spans="1:13" x14ac:dyDescent="0.35">
      <c r="A60" s="117" t="s">
        <v>25</v>
      </c>
      <c r="B60" s="119">
        <v>7.4999999999999997E-3</v>
      </c>
      <c r="C60" s="27"/>
      <c r="D60" s="87" t="e">
        <f t="shared" si="2"/>
        <v>#DIV/0!</v>
      </c>
      <c r="E60" s="27"/>
      <c r="F60" s="91" t="e">
        <f t="shared" si="3"/>
        <v>#DIV/0!</v>
      </c>
      <c r="G60" s="27"/>
      <c r="H60" s="90"/>
      <c r="I60" s="27"/>
      <c r="J60" s="27"/>
      <c r="K60" s="27"/>
      <c r="L60" s="31"/>
      <c r="M60" s="41"/>
    </row>
    <row r="61" spans="1:13" x14ac:dyDescent="0.35">
      <c r="A61" s="117" t="s">
        <v>26</v>
      </c>
      <c r="B61" s="119">
        <v>1.4999999999999999E-2</v>
      </c>
      <c r="C61" s="27"/>
      <c r="D61" s="87" t="e">
        <f t="shared" si="2"/>
        <v>#DIV/0!</v>
      </c>
      <c r="E61" s="27"/>
      <c r="F61" s="91" t="e">
        <f t="shared" si="3"/>
        <v>#DIV/0!</v>
      </c>
      <c r="G61" s="27"/>
      <c r="H61" s="90"/>
      <c r="I61" s="27"/>
      <c r="J61" s="27"/>
      <c r="K61" s="27"/>
      <c r="L61" s="31"/>
      <c r="M61" s="41"/>
    </row>
    <row r="62" spans="1:13" x14ac:dyDescent="0.35">
      <c r="A62" s="117" t="s">
        <v>27</v>
      </c>
      <c r="B62" s="119">
        <v>2.5000000000000001E-2</v>
      </c>
      <c r="C62" s="27"/>
      <c r="D62" s="87" t="e">
        <f t="shared" si="2"/>
        <v>#DIV/0!</v>
      </c>
      <c r="E62" s="27"/>
      <c r="F62" s="91" t="e">
        <f t="shared" si="3"/>
        <v>#DIV/0!</v>
      </c>
      <c r="G62" s="27"/>
      <c r="H62" s="90"/>
      <c r="I62" s="27"/>
      <c r="J62" s="27"/>
      <c r="K62" s="27"/>
      <c r="L62" s="31"/>
      <c r="M62" s="41"/>
    </row>
    <row r="63" spans="1:13" x14ac:dyDescent="0.35">
      <c r="A63" s="117" t="s">
        <v>28</v>
      </c>
      <c r="B63" s="119">
        <v>3.5000000000000003E-2</v>
      </c>
      <c r="C63" s="27"/>
      <c r="D63" s="87" t="e">
        <f t="shared" si="2"/>
        <v>#DIV/0!</v>
      </c>
      <c r="E63" s="27"/>
      <c r="F63" s="91" t="e">
        <f t="shared" si="3"/>
        <v>#DIV/0!</v>
      </c>
      <c r="G63" s="27"/>
      <c r="H63" s="90"/>
      <c r="I63" s="27"/>
      <c r="J63" s="27"/>
      <c r="K63" s="27"/>
      <c r="L63" s="31"/>
      <c r="M63" s="41"/>
    </row>
    <row r="64" spans="1:13" x14ac:dyDescent="0.35">
      <c r="A64" s="117" t="s">
        <v>29</v>
      </c>
      <c r="B64" s="119">
        <v>7.0000000000000007E-2</v>
      </c>
      <c r="C64" s="27"/>
      <c r="D64" s="87" t="e">
        <f t="shared" si="2"/>
        <v>#DIV/0!</v>
      </c>
      <c r="E64" s="27"/>
      <c r="F64" s="91" t="e">
        <f t="shared" si="3"/>
        <v>#DIV/0!</v>
      </c>
      <c r="G64" s="27"/>
      <c r="H64" s="90"/>
      <c r="I64" s="27"/>
      <c r="J64" s="27"/>
      <c r="K64" s="27"/>
      <c r="L64" s="31"/>
      <c r="M64" s="41"/>
    </row>
    <row r="65" spans="1:13" x14ac:dyDescent="0.35">
      <c r="A65" s="117" t="s">
        <v>7</v>
      </c>
      <c r="B65" s="120">
        <f>D53-0.0000000001</f>
        <v>-1E-10</v>
      </c>
      <c r="C65" s="27"/>
      <c r="D65" s="87" t="e">
        <f t="shared" si="2"/>
        <v>#DIV/0!</v>
      </c>
      <c r="E65" s="27"/>
      <c r="F65" s="91" t="e">
        <f t="shared" si="3"/>
        <v>#DIV/0!</v>
      </c>
      <c r="G65" s="136"/>
      <c r="H65" s="90"/>
      <c r="I65" s="27"/>
      <c r="J65" s="27"/>
      <c r="K65" s="27"/>
      <c r="L65" s="31"/>
      <c r="M65" s="41"/>
    </row>
    <row r="66" spans="1:13" x14ac:dyDescent="0.35">
      <c r="A66" s="20"/>
      <c r="B66" s="21"/>
      <c r="C66" s="27"/>
      <c r="D66" s="21"/>
      <c r="E66" s="21"/>
      <c r="F66" s="21"/>
      <c r="G66" s="21"/>
      <c r="H66" s="21"/>
      <c r="I66" s="21"/>
      <c r="J66" s="21"/>
      <c r="K66" s="21"/>
      <c r="L66" s="21"/>
      <c r="M66" s="41"/>
    </row>
    <row r="67" spans="1:13" x14ac:dyDescent="0.35">
      <c r="A67" s="34" t="s">
        <v>118</v>
      </c>
      <c r="B67" s="92" t="e">
        <f>SUM(F58:F65)</f>
        <v>#DIV/0!</v>
      </c>
      <c r="C67" s="21"/>
      <c r="D67" s="21"/>
      <c r="E67" s="31"/>
      <c r="F67" s="21"/>
      <c r="G67" s="21"/>
      <c r="H67" s="21"/>
      <c r="I67" s="21"/>
      <c r="J67" s="21"/>
      <c r="K67" s="21"/>
      <c r="L67" s="21"/>
      <c r="M67" s="41"/>
    </row>
    <row r="68" spans="1:13" x14ac:dyDescent="0.35">
      <c r="A68" s="34"/>
      <c r="B68" s="92"/>
      <c r="C68" s="21"/>
      <c r="D68" s="21"/>
      <c r="E68" s="31"/>
      <c r="F68" s="21"/>
      <c r="G68" s="21"/>
      <c r="H68" s="21"/>
      <c r="I68" s="21"/>
      <c r="J68" s="21"/>
      <c r="K68" s="21"/>
      <c r="L68" s="21"/>
      <c r="M68" s="41"/>
    </row>
    <row r="69" spans="1:13" x14ac:dyDescent="0.35">
      <c r="A69" s="34" t="s">
        <v>289</v>
      </c>
      <c r="B69" s="158">
        <f>Data!K19</f>
        <v>0</v>
      </c>
      <c r="C69" s="23"/>
      <c r="D69" s="21"/>
      <c r="E69" s="31"/>
      <c r="F69" s="21"/>
      <c r="G69" s="21"/>
      <c r="H69" s="21"/>
      <c r="I69" s="21"/>
      <c r="J69" s="21"/>
      <c r="K69" s="21"/>
      <c r="L69" s="21"/>
      <c r="M69" s="41"/>
    </row>
    <row r="70" spans="1:13" x14ac:dyDescent="0.35">
      <c r="A70" s="34" t="s">
        <v>90</v>
      </c>
      <c r="B70" s="92">
        <v>0</v>
      </c>
      <c r="C70" s="23"/>
      <c r="D70" s="126" t="s">
        <v>119</v>
      </c>
      <c r="E70" s="31"/>
      <c r="F70" s="21"/>
      <c r="G70" s="21"/>
      <c r="H70" s="21"/>
      <c r="I70" s="21"/>
      <c r="J70" s="21"/>
      <c r="K70" s="21"/>
      <c r="L70" s="21"/>
      <c r="M70" s="41"/>
    </row>
    <row r="71" spans="1:13" x14ac:dyDescent="0.35">
      <c r="A71" s="34"/>
      <c r="B71" s="30"/>
      <c r="C71" s="23"/>
      <c r="D71" s="21"/>
      <c r="E71" s="31"/>
      <c r="F71" s="21"/>
      <c r="G71" s="21"/>
      <c r="H71" s="21"/>
      <c r="I71" s="21"/>
      <c r="J71" s="21"/>
      <c r="K71" s="21"/>
      <c r="L71" s="21"/>
      <c r="M71" s="41"/>
    </row>
    <row r="72" spans="1:13" x14ac:dyDescent="0.35">
      <c r="A72" s="100" t="s">
        <v>68</v>
      </c>
      <c r="B72" s="101" t="e">
        <f>B67-B70</f>
        <v>#DIV/0!</v>
      </c>
      <c r="C72" s="21"/>
      <c r="D72" s="21"/>
      <c r="E72" s="31"/>
      <c r="F72" s="21"/>
      <c r="G72" s="21"/>
      <c r="H72" s="21"/>
      <c r="I72" s="21"/>
      <c r="J72" s="21"/>
      <c r="K72" s="21"/>
      <c r="L72" s="21"/>
      <c r="M72" s="41"/>
    </row>
    <row r="73" spans="1:13" x14ac:dyDescent="0.35">
      <c r="A73" s="112"/>
      <c r="B73" s="113"/>
      <c r="C73" s="32"/>
      <c r="D73" s="32"/>
      <c r="E73" s="33"/>
      <c r="F73" s="32"/>
      <c r="G73" s="32"/>
      <c r="H73" s="32"/>
      <c r="I73" s="32"/>
      <c r="J73" s="32"/>
      <c r="K73" s="32"/>
      <c r="L73" s="32"/>
      <c r="M73" s="43"/>
    </row>
    <row r="74" spans="1:13" x14ac:dyDescent="0.35">
      <c r="A74" s="34"/>
      <c r="B74" s="29"/>
      <c r="C74" s="21"/>
      <c r="D74" s="21"/>
      <c r="E74" s="21"/>
      <c r="F74" s="21"/>
      <c r="G74" s="21"/>
      <c r="H74" s="21"/>
      <c r="I74" s="21"/>
      <c r="J74" s="21"/>
      <c r="K74" s="21"/>
      <c r="L74" s="21"/>
      <c r="M74" s="21"/>
    </row>
    <row r="75" spans="1:13" x14ac:dyDescent="0.35">
      <c r="A75" s="17" t="s">
        <v>290</v>
      </c>
      <c r="B75" s="18"/>
      <c r="C75" s="18"/>
      <c r="D75" s="19"/>
      <c r="E75" s="19"/>
      <c r="F75" s="19"/>
      <c r="G75" s="19"/>
      <c r="H75" s="19"/>
      <c r="I75" s="19"/>
      <c r="J75" s="111"/>
      <c r="K75" s="18"/>
      <c r="L75" s="18"/>
      <c r="M75" s="40"/>
    </row>
    <row r="76" spans="1:13" x14ac:dyDescent="0.35">
      <c r="A76" s="64"/>
      <c r="B76" s="21"/>
      <c r="C76" s="21"/>
      <c r="D76" s="27"/>
      <c r="E76" s="27"/>
      <c r="F76" s="27"/>
      <c r="G76" s="27"/>
      <c r="H76" s="27"/>
      <c r="I76" s="27"/>
      <c r="J76" s="47"/>
      <c r="K76" s="21"/>
      <c r="L76" s="21"/>
      <c r="M76" s="41"/>
    </row>
    <row r="77" spans="1:13" x14ac:dyDescent="0.35">
      <c r="A77" s="145" t="s">
        <v>291</v>
      </c>
      <c r="B77" s="91">
        <f>Data!E20</f>
        <v>0</v>
      </c>
      <c r="C77" s="21"/>
      <c r="D77" s="27"/>
      <c r="E77" s="27"/>
      <c r="F77" s="27"/>
      <c r="G77" s="27"/>
      <c r="H77" s="27"/>
      <c r="I77" s="27"/>
      <c r="J77" s="47"/>
      <c r="K77" s="21"/>
      <c r="L77" s="21"/>
      <c r="M77" s="41"/>
    </row>
    <row r="78" spans="1:13" x14ac:dyDescent="0.35">
      <c r="A78" s="145" t="s">
        <v>292</v>
      </c>
      <c r="B78" s="91">
        <f>Data!G20</f>
        <v>0</v>
      </c>
      <c r="C78" s="21"/>
      <c r="D78" s="27"/>
      <c r="E78" s="27"/>
      <c r="F78" s="27"/>
      <c r="G78" s="27"/>
      <c r="H78" s="27"/>
      <c r="I78" s="27"/>
      <c r="J78" s="47"/>
      <c r="K78" s="21"/>
      <c r="L78" s="21"/>
      <c r="M78" s="41"/>
    </row>
    <row r="79" spans="1:13" x14ac:dyDescent="0.35">
      <c r="A79" s="145" t="s">
        <v>293</v>
      </c>
      <c r="B79" s="91">
        <f>SUM(B77:B78)</f>
        <v>0</v>
      </c>
      <c r="C79" s="21"/>
      <c r="D79" s="27"/>
      <c r="E79" s="27"/>
      <c r="F79" s="27"/>
      <c r="G79" s="27"/>
      <c r="H79" s="27"/>
      <c r="I79" s="27"/>
      <c r="J79" s="47"/>
      <c r="K79" s="21"/>
      <c r="L79" s="21"/>
      <c r="M79" s="41"/>
    </row>
    <row r="80" spans="1:13" x14ac:dyDescent="0.35">
      <c r="A80" s="105"/>
      <c r="B80" s="27"/>
      <c r="C80" s="27"/>
      <c r="D80" s="27"/>
      <c r="E80" s="27"/>
      <c r="F80" s="27"/>
      <c r="G80" s="27"/>
      <c r="H80" s="27"/>
      <c r="I80" s="27"/>
      <c r="J80" s="27"/>
      <c r="K80" s="27"/>
      <c r="L80" s="28"/>
      <c r="M80" s="41"/>
    </row>
    <row r="81" spans="1:13" ht="15.75" customHeight="1" x14ac:dyDescent="0.35">
      <c r="A81" s="289" t="s">
        <v>162</v>
      </c>
      <c r="B81" s="290"/>
      <c r="C81" s="27"/>
      <c r="D81" s="93" t="s">
        <v>65</v>
      </c>
      <c r="E81" s="21"/>
      <c r="F81" s="302" t="s">
        <v>163</v>
      </c>
      <c r="G81" s="302"/>
      <c r="I81" s="27"/>
      <c r="J81" s="21"/>
      <c r="K81" s="27"/>
      <c r="L81" s="21"/>
      <c r="M81" s="41"/>
    </row>
    <row r="82" spans="1:13" x14ac:dyDescent="0.35">
      <c r="A82" s="117" t="s">
        <v>197</v>
      </c>
      <c r="B82" s="146"/>
      <c r="C82" s="27"/>
      <c r="D82" s="190"/>
      <c r="E82" s="54"/>
      <c r="F82" s="302"/>
      <c r="G82" s="302"/>
      <c r="H82" s="53"/>
      <c r="I82" s="27"/>
      <c r="J82" s="58"/>
      <c r="K82" s="21"/>
      <c r="L82" s="21"/>
      <c r="M82" s="41"/>
    </row>
    <row r="83" spans="1:13" x14ac:dyDescent="0.35">
      <c r="A83" s="117" t="s">
        <v>198</v>
      </c>
      <c r="B83" s="146"/>
      <c r="C83" s="27"/>
      <c r="D83" s="190"/>
      <c r="E83" s="54"/>
      <c r="F83" s="302"/>
      <c r="G83" s="302"/>
      <c r="H83" s="53"/>
      <c r="I83" s="27"/>
      <c r="J83" s="58"/>
      <c r="K83" s="21"/>
      <c r="L83" s="21"/>
      <c r="M83" s="41"/>
    </row>
    <row r="84" spans="1:13" x14ac:dyDescent="0.35">
      <c r="A84" s="117" t="s">
        <v>191</v>
      </c>
      <c r="B84" s="146"/>
      <c r="C84" s="27"/>
      <c r="D84" s="190"/>
      <c r="E84" s="54"/>
      <c r="F84" s="302"/>
      <c r="G84" s="302"/>
      <c r="H84" s="53"/>
      <c r="I84" s="27"/>
      <c r="J84" s="58"/>
      <c r="K84" s="21"/>
      <c r="L84" s="21"/>
      <c r="M84" s="41"/>
    </row>
    <row r="85" spans="1:13" x14ac:dyDescent="0.35">
      <c r="A85" s="117" t="s">
        <v>192</v>
      </c>
      <c r="B85" s="146"/>
      <c r="C85" s="27"/>
      <c r="D85" s="190"/>
      <c r="E85" s="54"/>
      <c r="F85" s="302"/>
      <c r="G85" s="302"/>
      <c r="H85" s="53"/>
      <c r="I85" s="27"/>
      <c r="J85" s="58"/>
      <c r="K85" s="21"/>
      <c r="L85" s="21"/>
      <c r="M85" s="41"/>
    </row>
    <row r="86" spans="1:13" x14ac:dyDescent="0.35">
      <c r="A86" s="117" t="s">
        <v>193</v>
      </c>
      <c r="B86" s="146"/>
      <c r="C86" s="27"/>
      <c r="D86" s="190"/>
      <c r="E86" s="54"/>
      <c r="F86" s="302"/>
      <c r="G86" s="302"/>
      <c r="H86" s="53"/>
      <c r="I86" s="27"/>
      <c r="J86" s="58"/>
      <c r="K86" s="21"/>
      <c r="L86" s="21"/>
      <c r="M86" s="41"/>
    </row>
    <row r="87" spans="1:13" x14ac:dyDescent="0.35">
      <c r="A87" s="117" t="s">
        <v>194</v>
      </c>
      <c r="B87" s="146"/>
      <c r="C87" s="27"/>
      <c r="D87" s="190"/>
      <c r="E87" s="54"/>
      <c r="F87" s="302"/>
      <c r="G87" s="302"/>
      <c r="H87" s="53"/>
      <c r="I87" s="27"/>
      <c r="J87" s="298"/>
      <c r="K87" s="299"/>
      <c r="L87" s="21"/>
      <c r="M87" s="41"/>
    </row>
    <row r="88" spans="1:13" x14ac:dyDescent="0.35">
      <c r="A88" s="117" t="s">
        <v>195</v>
      </c>
      <c r="B88" s="146"/>
      <c r="C88" s="27"/>
      <c r="D88" s="190"/>
      <c r="E88" s="54"/>
      <c r="F88" s="302"/>
      <c r="G88" s="302"/>
      <c r="H88" s="53"/>
      <c r="I88" s="27"/>
      <c r="J88" s="299"/>
      <c r="K88" s="299"/>
      <c r="L88" s="47"/>
      <c r="M88" s="41"/>
    </row>
    <row r="89" spans="1:13" x14ac:dyDescent="0.35">
      <c r="A89" s="117" t="s">
        <v>196</v>
      </c>
      <c r="B89" s="146"/>
      <c r="C89" s="27"/>
      <c r="D89" s="190"/>
      <c r="E89" s="23"/>
      <c r="F89" s="302"/>
      <c r="G89" s="302"/>
      <c r="H89" s="53"/>
      <c r="I89" s="27"/>
      <c r="J89" s="50"/>
      <c r="K89" s="27"/>
      <c r="L89" s="98"/>
      <c r="M89" s="41"/>
    </row>
    <row r="90" spans="1:13" x14ac:dyDescent="0.35">
      <c r="A90" s="86"/>
      <c r="B90" s="21"/>
      <c r="C90" s="27"/>
      <c r="D90" s="21"/>
      <c r="E90" s="21"/>
      <c r="F90" s="21"/>
      <c r="G90" s="21"/>
      <c r="H90" s="21"/>
      <c r="I90" s="21"/>
      <c r="J90" s="21"/>
      <c r="K90" s="21"/>
      <c r="L90" s="21"/>
      <c r="M90" s="41"/>
    </row>
    <row r="91" spans="1:13" x14ac:dyDescent="0.35">
      <c r="A91" s="212" t="s">
        <v>157</v>
      </c>
      <c r="B91" s="89">
        <f>SUM(B82:B89)</f>
        <v>0</v>
      </c>
      <c r="C91" s="21"/>
      <c r="D91" s="300"/>
      <c r="E91" s="301"/>
      <c r="F91" s="301"/>
      <c r="G91" s="301"/>
      <c r="H91" s="301"/>
      <c r="I91" s="301"/>
      <c r="J91" s="301"/>
      <c r="K91" s="21"/>
      <c r="L91" s="21"/>
      <c r="M91" s="41"/>
    </row>
    <row r="92" spans="1:13" x14ac:dyDescent="0.35">
      <c r="A92" s="20"/>
      <c r="B92" s="21"/>
      <c r="C92" s="21"/>
      <c r="D92" s="24"/>
      <c r="E92" s="46"/>
      <c r="F92" s="139" t="s">
        <v>294</v>
      </c>
      <c r="G92" s="46"/>
      <c r="H92" s="24"/>
      <c r="I92" s="21"/>
      <c r="J92" s="21"/>
      <c r="K92" s="21"/>
      <c r="L92" s="21"/>
      <c r="M92" s="41"/>
    </row>
    <row r="93" spans="1:13" x14ac:dyDescent="0.35">
      <c r="A93" s="55" t="s">
        <v>8</v>
      </c>
      <c r="B93" s="21"/>
      <c r="C93" s="27"/>
      <c r="D93" s="49" t="s">
        <v>87</v>
      </c>
      <c r="E93" s="27"/>
      <c r="F93" s="49" t="s">
        <v>115</v>
      </c>
      <c r="G93" s="71"/>
      <c r="H93" s="49"/>
      <c r="I93" s="71"/>
      <c r="J93" s="71"/>
      <c r="K93" s="71"/>
      <c r="L93" s="21"/>
      <c r="M93" s="41"/>
    </row>
    <row r="94" spans="1:13" x14ac:dyDescent="0.35">
      <c r="A94" s="117" t="s">
        <v>23</v>
      </c>
      <c r="B94" s="119">
        <v>5.0000000000000001E-4</v>
      </c>
      <c r="C94" s="27"/>
      <c r="D94" s="87" t="e">
        <f t="shared" ref="D94:D101" si="4">(1-EXP(-25*(B94/D82)))/(1-EXP(-25))*4%+(1-(1-EXP(-25*(B94/D82)))/(1-EXP(-25)))*15%</f>
        <v>#DIV/0!</v>
      </c>
      <c r="E94" s="27"/>
      <c r="F94" s="91" t="e">
        <f>B82*MIN(12.5*D82*(NORMSDIST(1/SQRT(1-$D94)*NORMSINV($B94/D82)+SQRT($D94)/SQRT(1-$D94)*NORMSINV(99.9%))-($B94/D82)),12.5*D82)</f>
        <v>#DIV/0!</v>
      </c>
      <c r="G94" s="27"/>
      <c r="H94" s="90"/>
      <c r="I94" s="27"/>
      <c r="J94" s="27"/>
      <c r="K94" s="27"/>
      <c r="L94" s="31"/>
      <c r="M94" s="41"/>
    </row>
    <row r="95" spans="1:13" x14ac:dyDescent="0.35">
      <c r="A95" s="117" t="s">
        <v>24</v>
      </c>
      <c r="B95" s="119">
        <v>3.0000000000000001E-3</v>
      </c>
      <c r="C95" s="27"/>
      <c r="D95" s="87" t="e">
        <f t="shared" si="4"/>
        <v>#DIV/0!</v>
      </c>
      <c r="E95" s="27"/>
      <c r="F95" s="91" t="e">
        <f t="shared" ref="F95:F101" si="5">B83*MIN(12.5*D83*(NORMSDIST(1/SQRT(1-$D95)*NORMSINV($B95/D83)+SQRT($D95)/SQRT(1-$D95)*NORMSINV(99.9%))-($B95/D83)),12.5*D83)</f>
        <v>#DIV/0!</v>
      </c>
      <c r="G95" s="27"/>
      <c r="H95" s="90"/>
      <c r="I95" s="27"/>
      <c r="J95" s="27"/>
      <c r="K95" s="27"/>
      <c r="L95" s="31"/>
      <c r="M95" s="41"/>
    </row>
    <row r="96" spans="1:13" x14ac:dyDescent="0.35">
      <c r="A96" s="117" t="s">
        <v>25</v>
      </c>
      <c r="B96" s="119">
        <v>7.4999999999999997E-3</v>
      </c>
      <c r="C96" s="27"/>
      <c r="D96" s="87" t="e">
        <f t="shared" si="4"/>
        <v>#DIV/0!</v>
      </c>
      <c r="E96" s="27"/>
      <c r="F96" s="91" t="e">
        <f t="shared" si="5"/>
        <v>#DIV/0!</v>
      </c>
      <c r="G96" s="27"/>
      <c r="H96" s="90"/>
      <c r="I96" s="27"/>
      <c r="J96" s="27"/>
      <c r="K96" s="27"/>
      <c r="L96" s="31"/>
      <c r="M96" s="41"/>
    </row>
    <row r="97" spans="1:13" x14ac:dyDescent="0.35">
      <c r="A97" s="117" t="s">
        <v>26</v>
      </c>
      <c r="B97" s="119">
        <v>1.4999999999999999E-2</v>
      </c>
      <c r="C97" s="27"/>
      <c r="D97" s="87" t="e">
        <f t="shared" si="4"/>
        <v>#DIV/0!</v>
      </c>
      <c r="E97" s="27"/>
      <c r="F97" s="91" t="e">
        <f t="shared" si="5"/>
        <v>#DIV/0!</v>
      </c>
      <c r="G97" s="27"/>
      <c r="H97" s="90"/>
      <c r="I97" s="27"/>
      <c r="J97" s="27"/>
      <c r="K97" s="27"/>
      <c r="L97" s="31"/>
      <c r="M97" s="41"/>
    </row>
    <row r="98" spans="1:13" x14ac:dyDescent="0.35">
      <c r="A98" s="117" t="s">
        <v>27</v>
      </c>
      <c r="B98" s="119">
        <v>2.5000000000000001E-2</v>
      </c>
      <c r="C98" s="27"/>
      <c r="D98" s="87" t="e">
        <f t="shared" si="4"/>
        <v>#DIV/0!</v>
      </c>
      <c r="E98" s="27"/>
      <c r="F98" s="91" t="e">
        <f t="shared" si="5"/>
        <v>#DIV/0!</v>
      </c>
      <c r="G98" s="27"/>
      <c r="H98" s="90"/>
      <c r="I98" s="27"/>
      <c r="J98" s="27"/>
      <c r="K98" s="27"/>
      <c r="L98" s="31"/>
      <c r="M98" s="41"/>
    </row>
    <row r="99" spans="1:13" x14ac:dyDescent="0.35">
      <c r="A99" s="117" t="s">
        <v>28</v>
      </c>
      <c r="B99" s="119">
        <v>3.5000000000000003E-2</v>
      </c>
      <c r="C99" s="27"/>
      <c r="D99" s="87" t="e">
        <f t="shared" si="4"/>
        <v>#DIV/0!</v>
      </c>
      <c r="E99" s="27"/>
      <c r="F99" s="91" t="e">
        <f t="shared" si="5"/>
        <v>#DIV/0!</v>
      </c>
      <c r="G99" s="27"/>
      <c r="H99" s="90"/>
      <c r="I99" s="27"/>
      <c r="J99" s="27"/>
      <c r="K99" s="27"/>
      <c r="L99" s="31"/>
      <c r="M99" s="41"/>
    </row>
    <row r="100" spans="1:13" x14ac:dyDescent="0.35">
      <c r="A100" s="117" t="s">
        <v>29</v>
      </c>
      <c r="B100" s="119">
        <v>7.0000000000000007E-2</v>
      </c>
      <c r="C100" s="27"/>
      <c r="D100" s="87" t="e">
        <f t="shared" si="4"/>
        <v>#DIV/0!</v>
      </c>
      <c r="E100" s="27"/>
      <c r="F100" s="91" t="e">
        <f t="shared" si="5"/>
        <v>#DIV/0!</v>
      </c>
      <c r="G100" s="27"/>
      <c r="H100" s="90"/>
      <c r="I100" s="27"/>
      <c r="J100" s="27"/>
      <c r="K100" s="27"/>
      <c r="L100" s="31"/>
      <c r="M100" s="41"/>
    </row>
    <row r="101" spans="1:13" x14ac:dyDescent="0.35">
      <c r="A101" s="117" t="s">
        <v>7</v>
      </c>
      <c r="B101" s="120">
        <f>D89-0.0000000001</f>
        <v>-1E-10</v>
      </c>
      <c r="C101" s="27"/>
      <c r="D101" s="87" t="e">
        <f t="shared" si="4"/>
        <v>#DIV/0!</v>
      </c>
      <c r="E101" s="27"/>
      <c r="F101" s="91" t="e">
        <f t="shared" si="5"/>
        <v>#DIV/0!</v>
      </c>
      <c r="G101" s="136"/>
      <c r="H101" s="90"/>
      <c r="I101" s="27"/>
      <c r="J101" s="27"/>
      <c r="K101" s="27"/>
      <c r="L101" s="31"/>
      <c r="M101" s="41"/>
    </row>
    <row r="102" spans="1:13" x14ac:dyDescent="0.35">
      <c r="A102" s="20"/>
      <c r="B102" s="21"/>
      <c r="C102" s="27"/>
      <c r="D102" s="21"/>
      <c r="E102" s="21"/>
      <c r="F102" s="21"/>
      <c r="G102" s="21"/>
      <c r="H102" s="21"/>
      <c r="I102" s="21"/>
      <c r="J102" s="21"/>
      <c r="K102" s="21"/>
      <c r="L102" s="21"/>
      <c r="M102" s="41"/>
    </row>
    <row r="103" spans="1:13" x14ac:dyDescent="0.35">
      <c r="A103" s="34" t="s">
        <v>295</v>
      </c>
      <c r="B103" s="92" t="e">
        <f>SUM(F94:F101)</f>
        <v>#DIV/0!</v>
      </c>
      <c r="C103" s="21"/>
      <c r="D103" s="21"/>
      <c r="E103" s="31"/>
      <c r="F103" s="21"/>
      <c r="G103" s="21"/>
      <c r="H103" s="21"/>
      <c r="I103" s="21"/>
      <c r="J103" s="21"/>
      <c r="K103" s="21"/>
      <c r="L103" s="21"/>
      <c r="M103" s="41"/>
    </row>
    <row r="104" spans="1:13" x14ac:dyDescent="0.35">
      <c r="A104" s="34"/>
      <c r="B104" s="92"/>
      <c r="C104" s="21"/>
      <c r="D104" s="21"/>
      <c r="E104" s="31"/>
      <c r="F104" s="21"/>
      <c r="G104" s="21"/>
      <c r="H104" s="21"/>
      <c r="I104" s="21"/>
      <c r="J104" s="21"/>
      <c r="K104" s="21"/>
      <c r="L104" s="21"/>
      <c r="M104" s="41"/>
    </row>
    <row r="105" spans="1:13" x14ac:dyDescent="0.35">
      <c r="A105" s="34" t="s">
        <v>296</v>
      </c>
      <c r="B105" s="158">
        <f>Data!K20</f>
        <v>0</v>
      </c>
      <c r="C105" s="23"/>
      <c r="D105" s="21"/>
      <c r="E105" s="31"/>
      <c r="F105" s="21"/>
      <c r="G105" s="21"/>
      <c r="H105" s="21"/>
      <c r="I105" s="21"/>
      <c r="J105" s="21"/>
      <c r="K105" s="21"/>
      <c r="L105" s="21"/>
      <c r="M105" s="41"/>
    </row>
    <row r="106" spans="1:13" x14ac:dyDescent="0.35">
      <c r="A106" s="34" t="s">
        <v>90</v>
      </c>
      <c r="B106" s="92">
        <v>0</v>
      </c>
      <c r="C106" s="23"/>
      <c r="D106" s="126" t="s">
        <v>297</v>
      </c>
      <c r="E106" s="31"/>
      <c r="F106" s="21"/>
      <c r="G106" s="21"/>
      <c r="H106" s="21"/>
      <c r="I106" s="21"/>
      <c r="J106" s="21"/>
      <c r="K106" s="21"/>
      <c r="L106" s="21"/>
      <c r="M106" s="41"/>
    </row>
    <row r="107" spans="1:13" x14ac:dyDescent="0.35">
      <c r="A107" s="34"/>
      <c r="B107" s="30"/>
      <c r="C107" s="23"/>
      <c r="D107" s="21"/>
      <c r="E107" s="31"/>
      <c r="F107" s="21"/>
      <c r="G107" s="21"/>
      <c r="H107" s="21"/>
      <c r="I107" s="21"/>
      <c r="J107" s="21"/>
      <c r="K107" s="21"/>
      <c r="L107" s="21"/>
      <c r="M107" s="41"/>
    </row>
    <row r="108" spans="1:13" x14ac:dyDescent="0.35">
      <c r="A108" s="100" t="s">
        <v>68</v>
      </c>
      <c r="B108" s="101" t="e">
        <f>B103-B106</f>
        <v>#DIV/0!</v>
      </c>
      <c r="C108" s="21"/>
      <c r="D108" s="21"/>
      <c r="E108" s="31"/>
      <c r="F108" s="21"/>
      <c r="G108" s="21"/>
      <c r="H108" s="21"/>
      <c r="I108" s="21"/>
      <c r="J108" s="21"/>
      <c r="K108" s="21"/>
      <c r="L108" s="21"/>
      <c r="M108" s="41"/>
    </row>
    <row r="109" spans="1:13" x14ac:dyDescent="0.35">
      <c r="A109" s="112"/>
      <c r="B109" s="113"/>
      <c r="C109" s="32"/>
      <c r="D109" s="32"/>
      <c r="E109" s="33"/>
      <c r="F109" s="32"/>
      <c r="G109" s="32"/>
      <c r="H109" s="32"/>
      <c r="I109" s="32"/>
      <c r="J109" s="32"/>
      <c r="K109" s="32"/>
      <c r="L109" s="32"/>
      <c r="M109" s="43"/>
    </row>
    <row r="110" spans="1:13" x14ac:dyDescent="0.35">
      <c r="A110" s="34"/>
      <c r="B110" s="29"/>
      <c r="C110" s="21"/>
      <c r="D110" s="21"/>
      <c r="E110" s="21"/>
      <c r="F110" s="21"/>
      <c r="G110" s="21"/>
      <c r="H110" s="21"/>
      <c r="I110" s="21"/>
      <c r="J110" s="21"/>
      <c r="K110" s="21"/>
      <c r="L110" s="21"/>
      <c r="M110" s="21"/>
    </row>
    <row r="111" spans="1:13" x14ac:dyDescent="0.35">
      <c r="A111" s="17" t="s">
        <v>298</v>
      </c>
      <c r="B111" s="18"/>
      <c r="C111" s="18"/>
      <c r="D111" s="19"/>
      <c r="E111" s="19"/>
      <c r="F111" s="19"/>
      <c r="G111" s="19"/>
      <c r="H111" s="19"/>
      <c r="I111" s="19"/>
      <c r="J111" s="111"/>
      <c r="K111" s="18"/>
      <c r="L111" s="18"/>
      <c r="M111" s="40"/>
    </row>
    <row r="112" spans="1:13" x14ac:dyDescent="0.35">
      <c r="A112" s="20"/>
      <c r="B112" s="22"/>
      <c r="C112" s="27"/>
      <c r="D112" s="27"/>
      <c r="E112" s="27"/>
      <c r="F112" s="27"/>
      <c r="G112" s="27"/>
      <c r="H112" s="27"/>
      <c r="I112" s="27"/>
      <c r="J112" s="48"/>
      <c r="K112" s="27"/>
      <c r="L112" s="47"/>
      <c r="M112" s="41"/>
    </row>
    <row r="113" spans="1:13" x14ac:dyDescent="0.35">
      <c r="A113" s="145" t="s">
        <v>299</v>
      </c>
      <c r="B113" s="91">
        <f>Data!F19</f>
        <v>0</v>
      </c>
      <c r="C113" s="27"/>
      <c r="D113" s="27"/>
      <c r="E113" s="27"/>
      <c r="F113" s="27"/>
      <c r="G113" s="27"/>
      <c r="H113" s="27"/>
      <c r="I113" s="27"/>
      <c r="J113" s="48"/>
      <c r="K113" s="27"/>
      <c r="L113" s="47"/>
      <c r="M113" s="41"/>
    </row>
    <row r="114" spans="1:13" x14ac:dyDescent="0.35">
      <c r="A114" s="105"/>
      <c r="B114" s="27"/>
      <c r="C114" s="27"/>
      <c r="D114" s="27"/>
      <c r="E114" s="27"/>
      <c r="F114" s="27"/>
      <c r="G114" s="27"/>
      <c r="H114" s="27"/>
      <c r="I114" s="27"/>
      <c r="J114" s="27"/>
      <c r="K114" s="27"/>
      <c r="L114" s="28"/>
      <c r="M114" s="41"/>
    </row>
    <row r="115" spans="1:13" ht="15.75" customHeight="1" x14ac:dyDescent="0.35">
      <c r="A115" s="289" t="s">
        <v>162</v>
      </c>
      <c r="B115" s="290"/>
      <c r="C115" s="27"/>
      <c r="D115" s="93" t="s">
        <v>65</v>
      </c>
      <c r="E115" s="21"/>
      <c r="F115" s="302" t="s">
        <v>163</v>
      </c>
      <c r="G115" s="302"/>
      <c r="I115" s="27"/>
      <c r="J115" s="21"/>
      <c r="K115" s="27"/>
      <c r="L115" s="21"/>
      <c r="M115" s="41"/>
    </row>
    <row r="116" spans="1:13" x14ac:dyDescent="0.35">
      <c r="A116" s="117" t="s">
        <v>197</v>
      </c>
      <c r="B116" s="146"/>
      <c r="C116" s="27"/>
      <c r="D116" s="190"/>
      <c r="E116" s="54"/>
      <c r="F116" s="302"/>
      <c r="G116" s="302"/>
      <c r="H116" s="53"/>
      <c r="I116" s="27"/>
      <c r="J116" s="58"/>
      <c r="K116" s="21"/>
      <c r="L116" s="21"/>
      <c r="M116" s="41"/>
    </row>
    <row r="117" spans="1:13" x14ac:dyDescent="0.35">
      <c r="A117" s="117" t="s">
        <v>198</v>
      </c>
      <c r="B117" s="146"/>
      <c r="C117" s="27"/>
      <c r="D117" s="190"/>
      <c r="E117" s="54"/>
      <c r="F117" s="302"/>
      <c r="G117" s="302"/>
      <c r="H117" s="53"/>
      <c r="I117" s="27"/>
      <c r="J117" s="58"/>
      <c r="K117" s="21"/>
      <c r="L117" s="21"/>
      <c r="M117" s="41"/>
    </row>
    <row r="118" spans="1:13" x14ac:dyDescent="0.35">
      <c r="A118" s="117" t="s">
        <v>191</v>
      </c>
      <c r="B118" s="146"/>
      <c r="C118" s="27"/>
      <c r="D118" s="190"/>
      <c r="E118" s="54"/>
      <c r="F118" s="302"/>
      <c r="G118" s="302"/>
      <c r="H118" s="53"/>
      <c r="I118" s="27"/>
      <c r="J118" s="58"/>
      <c r="K118" s="21"/>
      <c r="L118" s="21"/>
      <c r="M118" s="41"/>
    </row>
    <row r="119" spans="1:13" x14ac:dyDescent="0.35">
      <c r="A119" s="117" t="s">
        <v>192</v>
      </c>
      <c r="B119" s="146"/>
      <c r="C119" s="27"/>
      <c r="D119" s="190"/>
      <c r="E119" s="54"/>
      <c r="F119" s="302"/>
      <c r="G119" s="302"/>
      <c r="H119" s="53"/>
      <c r="I119" s="27"/>
      <c r="J119" s="58"/>
      <c r="K119" s="21"/>
      <c r="L119" s="21"/>
      <c r="M119" s="41"/>
    </row>
    <row r="120" spans="1:13" x14ac:dyDescent="0.35">
      <c r="A120" s="117" t="s">
        <v>193</v>
      </c>
      <c r="B120" s="146"/>
      <c r="C120" s="27"/>
      <c r="D120" s="190"/>
      <c r="E120" s="54"/>
      <c r="F120" s="302"/>
      <c r="G120" s="302"/>
      <c r="H120" s="53"/>
      <c r="I120" s="27"/>
      <c r="J120" s="58"/>
      <c r="K120" s="21"/>
      <c r="L120" s="21"/>
      <c r="M120" s="41"/>
    </row>
    <row r="121" spans="1:13" x14ac:dyDescent="0.35">
      <c r="A121" s="117" t="s">
        <v>194</v>
      </c>
      <c r="B121" s="146"/>
      <c r="C121" s="27"/>
      <c r="D121" s="190"/>
      <c r="E121" s="54"/>
      <c r="F121" s="302"/>
      <c r="G121" s="302"/>
      <c r="H121" s="53"/>
      <c r="I121" s="27"/>
      <c r="J121" s="298"/>
      <c r="K121" s="299"/>
      <c r="L121" s="21"/>
      <c r="M121" s="41"/>
    </row>
    <row r="122" spans="1:13" x14ac:dyDescent="0.35">
      <c r="A122" s="117" t="s">
        <v>195</v>
      </c>
      <c r="B122" s="146"/>
      <c r="C122" s="27"/>
      <c r="D122" s="190"/>
      <c r="E122" s="54"/>
      <c r="F122" s="302"/>
      <c r="G122" s="302"/>
      <c r="H122" s="53"/>
      <c r="I122" s="27"/>
      <c r="J122" s="299"/>
      <c r="K122" s="299"/>
      <c r="L122" s="47"/>
      <c r="M122" s="41"/>
    </row>
    <row r="123" spans="1:13" x14ac:dyDescent="0.35">
      <c r="A123" s="117" t="s">
        <v>196</v>
      </c>
      <c r="B123" s="146"/>
      <c r="C123" s="27"/>
      <c r="D123" s="190"/>
      <c r="E123" s="23"/>
      <c r="F123" s="302"/>
      <c r="G123" s="302"/>
      <c r="H123" s="53"/>
      <c r="I123" s="27"/>
      <c r="J123" s="50"/>
      <c r="K123" s="27"/>
      <c r="L123" s="98"/>
      <c r="M123" s="41"/>
    </row>
    <row r="124" spans="1:13" x14ac:dyDescent="0.35">
      <c r="A124" s="86"/>
      <c r="B124" s="21"/>
      <c r="C124" s="27"/>
      <c r="D124" s="21"/>
      <c r="E124" s="21"/>
      <c r="F124" s="21"/>
      <c r="G124" s="21"/>
      <c r="H124" s="21"/>
      <c r="I124" s="21"/>
      <c r="J124" s="21"/>
      <c r="K124" s="21"/>
      <c r="L124" s="21"/>
      <c r="M124" s="41"/>
    </row>
    <row r="125" spans="1:13" x14ac:dyDescent="0.35">
      <c r="A125" s="133" t="s">
        <v>61</v>
      </c>
      <c r="B125" s="89">
        <f>SUM(B116:B123)</f>
        <v>0</v>
      </c>
      <c r="C125" s="21"/>
      <c r="D125" s="300"/>
      <c r="E125" s="301"/>
      <c r="F125" s="301"/>
      <c r="G125" s="301"/>
      <c r="H125" s="301"/>
      <c r="I125" s="301"/>
      <c r="J125" s="301"/>
      <c r="K125" s="21"/>
      <c r="L125" s="21"/>
      <c r="M125" s="41"/>
    </row>
    <row r="126" spans="1:13" x14ac:dyDescent="0.35">
      <c r="A126" s="20"/>
      <c r="B126" s="21"/>
      <c r="C126" s="21"/>
      <c r="D126" s="24"/>
      <c r="E126" s="46"/>
      <c r="F126" s="137" t="s">
        <v>300</v>
      </c>
      <c r="G126" s="46"/>
      <c r="H126" s="24"/>
      <c r="I126" s="21"/>
      <c r="J126" s="21"/>
      <c r="K126" s="21"/>
      <c r="L126" s="21"/>
      <c r="M126" s="41"/>
    </row>
    <row r="127" spans="1:13" x14ac:dyDescent="0.35">
      <c r="A127" s="55" t="s">
        <v>8</v>
      </c>
      <c r="B127" s="21"/>
      <c r="C127" s="27"/>
      <c r="D127" s="49" t="s">
        <v>87</v>
      </c>
      <c r="E127" s="27"/>
      <c r="F127" s="49" t="s">
        <v>115</v>
      </c>
      <c r="G127" s="71"/>
      <c r="H127" s="49"/>
      <c r="I127" s="71"/>
      <c r="J127" s="71"/>
      <c r="K127" s="71"/>
      <c r="L127" s="21"/>
      <c r="M127" s="41"/>
    </row>
    <row r="128" spans="1:13" x14ac:dyDescent="0.35">
      <c r="A128" s="117" t="s">
        <v>23</v>
      </c>
      <c r="B128" s="119">
        <v>5.0000000000000001E-4</v>
      </c>
      <c r="C128" s="27"/>
      <c r="D128" s="87" t="e">
        <f t="shared" ref="D128:D135" si="6">(1-EXP(-25*(B128/D116)))/(1-EXP(-25))*4%+(1-(1-EXP(-25*(B128/D116)))/(1-EXP(-25)))*15%</f>
        <v>#DIV/0!</v>
      </c>
      <c r="E128" s="27"/>
      <c r="F128" s="91" t="e">
        <f>B116*MIN(12.5*D116*(NORMSDIST(1/SQRT(1-$D128)*NORMSINV($B128/D116)+SQRT($D128)/SQRT(1-$D128)*NORMSINV(99.9%))-($B128/D116)),12.5*D116)</f>
        <v>#DIV/0!</v>
      </c>
      <c r="G128" s="27"/>
      <c r="H128" s="90"/>
      <c r="I128" s="27"/>
      <c r="J128" s="27"/>
      <c r="K128" s="27"/>
      <c r="L128" s="31"/>
      <c r="M128" s="41"/>
    </row>
    <row r="129" spans="1:13" x14ac:dyDescent="0.35">
      <c r="A129" s="117" t="s">
        <v>24</v>
      </c>
      <c r="B129" s="119">
        <v>3.0000000000000001E-3</v>
      </c>
      <c r="C129" s="27"/>
      <c r="D129" s="87" t="e">
        <f t="shared" si="6"/>
        <v>#DIV/0!</v>
      </c>
      <c r="E129" s="27"/>
      <c r="F129" s="91" t="e">
        <f t="shared" ref="F129:F135" si="7">B117*MIN(12.5*D117*(NORMSDIST(1/SQRT(1-$D129)*NORMSINV($B129/D117)+SQRT($D129)/SQRT(1-$D129)*NORMSINV(99.9%))-($B129/D117)),12.5*D117)</f>
        <v>#DIV/0!</v>
      </c>
      <c r="G129" s="27"/>
      <c r="H129" s="90"/>
      <c r="I129" s="27"/>
      <c r="J129" s="27"/>
      <c r="K129" s="27"/>
      <c r="L129" s="31"/>
      <c r="M129" s="41"/>
    </row>
    <row r="130" spans="1:13" x14ac:dyDescent="0.35">
      <c r="A130" s="117" t="s">
        <v>25</v>
      </c>
      <c r="B130" s="119">
        <v>7.4999999999999997E-3</v>
      </c>
      <c r="C130" s="27"/>
      <c r="D130" s="87" t="e">
        <f t="shared" si="6"/>
        <v>#DIV/0!</v>
      </c>
      <c r="E130" s="27"/>
      <c r="F130" s="91" t="e">
        <f t="shared" si="7"/>
        <v>#DIV/0!</v>
      </c>
      <c r="G130" s="27"/>
      <c r="H130" s="90"/>
      <c r="I130" s="27"/>
      <c r="J130" s="27"/>
      <c r="K130" s="27"/>
      <c r="L130" s="31"/>
      <c r="M130" s="41"/>
    </row>
    <row r="131" spans="1:13" x14ac:dyDescent="0.35">
      <c r="A131" s="117" t="s">
        <v>26</v>
      </c>
      <c r="B131" s="119">
        <v>1.4999999999999999E-2</v>
      </c>
      <c r="C131" s="27"/>
      <c r="D131" s="87" t="e">
        <f t="shared" si="6"/>
        <v>#DIV/0!</v>
      </c>
      <c r="E131" s="27"/>
      <c r="F131" s="91" t="e">
        <f t="shared" si="7"/>
        <v>#DIV/0!</v>
      </c>
      <c r="G131" s="27"/>
      <c r="H131" s="90"/>
      <c r="I131" s="27"/>
      <c r="J131" s="27"/>
      <c r="K131" s="27"/>
      <c r="L131" s="31"/>
      <c r="M131" s="41"/>
    </row>
    <row r="132" spans="1:13" x14ac:dyDescent="0.35">
      <c r="A132" s="117" t="s">
        <v>27</v>
      </c>
      <c r="B132" s="119">
        <v>2.5000000000000001E-2</v>
      </c>
      <c r="C132" s="27"/>
      <c r="D132" s="87" t="e">
        <f t="shared" si="6"/>
        <v>#DIV/0!</v>
      </c>
      <c r="E132" s="27"/>
      <c r="F132" s="91" t="e">
        <f t="shared" si="7"/>
        <v>#DIV/0!</v>
      </c>
      <c r="G132" s="27"/>
      <c r="H132" s="90"/>
      <c r="I132" s="27"/>
      <c r="J132" s="27"/>
      <c r="K132" s="27"/>
      <c r="L132" s="31"/>
      <c r="M132" s="41"/>
    </row>
    <row r="133" spans="1:13" x14ac:dyDescent="0.35">
      <c r="A133" s="117" t="s">
        <v>28</v>
      </c>
      <c r="B133" s="119">
        <v>3.5000000000000003E-2</v>
      </c>
      <c r="C133" s="27"/>
      <c r="D133" s="87" t="e">
        <f t="shared" si="6"/>
        <v>#DIV/0!</v>
      </c>
      <c r="E133" s="27"/>
      <c r="F133" s="91" t="e">
        <f t="shared" si="7"/>
        <v>#DIV/0!</v>
      </c>
      <c r="G133" s="27"/>
      <c r="H133" s="90"/>
      <c r="I133" s="27"/>
      <c r="J133" s="27"/>
      <c r="K133" s="27"/>
      <c r="L133" s="31"/>
      <c r="M133" s="41"/>
    </row>
    <row r="134" spans="1:13" x14ac:dyDescent="0.35">
      <c r="A134" s="117" t="s">
        <v>29</v>
      </c>
      <c r="B134" s="119">
        <v>7.0000000000000007E-2</v>
      </c>
      <c r="C134" s="27"/>
      <c r="D134" s="87" t="e">
        <f t="shared" si="6"/>
        <v>#DIV/0!</v>
      </c>
      <c r="E134" s="27"/>
      <c r="F134" s="91" t="e">
        <f t="shared" si="7"/>
        <v>#DIV/0!</v>
      </c>
      <c r="G134" s="27"/>
      <c r="H134" s="90"/>
      <c r="I134" s="27"/>
      <c r="J134" s="27"/>
      <c r="K134" s="27"/>
      <c r="L134" s="31"/>
      <c r="M134" s="41"/>
    </row>
    <row r="135" spans="1:13" x14ac:dyDescent="0.35">
      <c r="A135" s="117" t="s">
        <v>7</v>
      </c>
      <c r="B135" s="120">
        <f>D123-0.0000000001</f>
        <v>-1E-10</v>
      </c>
      <c r="C135" s="27"/>
      <c r="D135" s="87" t="e">
        <f t="shared" si="6"/>
        <v>#DIV/0!</v>
      </c>
      <c r="E135" s="27"/>
      <c r="F135" s="91" t="e">
        <f t="shared" si="7"/>
        <v>#DIV/0!</v>
      </c>
      <c r="G135" s="136"/>
      <c r="H135" s="90"/>
      <c r="I135" s="27"/>
      <c r="J135" s="27"/>
      <c r="K135" s="27"/>
      <c r="L135" s="31"/>
      <c r="M135" s="41"/>
    </row>
    <row r="136" spans="1:13" x14ac:dyDescent="0.35">
      <c r="A136" s="20"/>
      <c r="B136" s="21"/>
      <c r="C136" s="27"/>
      <c r="D136" s="21"/>
      <c r="E136" s="21"/>
      <c r="F136" s="21"/>
      <c r="G136" s="21"/>
      <c r="H136" s="21"/>
      <c r="I136" s="21"/>
      <c r="J136" s="21"/>
      <c r="K136" s="21"/>
      <c r="L136" s="21"/>
      <c r="M136" s="41"/>
    </row>
    <row r="137" spans="1:13" x14ac:dyDescent="0.35">
      <c r="A137" s="100" t="s">
        <v>120</v>
      </c>
      <c r="B137" s="101" t="e">
        <f>SUM(F128:F135)</f>
        <v>#DIV/0!</v>
      </c>
      <c r="C137" s="21"/>
      <c r="D137" s="21"/>
      <c r="E137" s="31"/>
      <c r="F137" s="21"/>
      <c r="G137" s="21"/>
      <c r="H137" s="21"/>
      <c r="I137" s="21"/>
      <c r="J137" s="21"/>
      <c r="K137" s="21"/>
      <c r="L137" s="21"/>
      <c r="M137" s="41"/>
    </row>
    <row r="138" spans="1:13" x14ac:dyDescent="0.35">
      <c r="A138" s="112"/>
      <c r="B138" s="113"/>
      <c r="C138" s="32"/>
      <c r="D138" s="32"/>
      <c r="E138" s="33"/>
      <c r="F138" s="32"/>
      <c r="G138" s="32"/>
      <c r="H138" s="32"/>
      <c r="I138" s="32"/>
      <c r="J138" s="32"/>
      <c r="K138" s="32"/>
      <c r="L138" s="32"/>
      <c r="M138" s="43"/>
    </row>
    <row r="139" spans="1:13" x14ac:dyDescent="0.35">
      <c r="A139" s="34"/>
      <c r="B139" s="29"/>
      <c r="C139" s="21"/>
      <c r="D139" s="21"/>
      <c r="E139" s="21"/>
      <c r="F139" s="21"/>
      <c r="G139" s="21"/>
      <c r="H139" s="21"/>
      <c r="I139" s="21"/>
      <c r="J139" s="21"/>
      <c r="K139" s="21"/>
      <c r="L139" s="21"/>
      <c r="M139" s="21"/>
    </row>
    <row r="140" spans="1:13" x14ac:dyDescent="0.35">
      <c r="A140" s="17" t="s">
        <v>301</v>
      </c>
      <c r="B140" s="18"/>
      <c r="C140" s="18"/>
      <c r="D140" s="19"/>
      <c r="E140" s="19"/>
      <c r="F140" s="19"/>
      <c r="G140" s="19"/>
      <c r="H140" s="19"/>
      <c r="I140" s="19"/>
      <c r="J140" s="111"/>
      <c r="K140" s="18"/>
      <c r="L140" s="18"/>
      <c r="M140" s="40"/>
    </row>
    <row r="141" spans="1:13" x14ac:dyDescent="0.35">
      <c r="A141" s="20"/>
      <c r="B141" s="22"/>
      <c r="C141" s="27"/>
      <c r="D141" s="27"/>
      <c r="E141" s="27"/>
      <c r="F141" s="27"/>
      <c r="G141" s="27"/>
      <c r="H141" s="27"/>
      <c r="I141" s="27"/>
      <c r="J141" s="48"/>
      <c r="K141" s="27"/>
      <c r="L141" s="47"/>
      <c r="M141" s="41"/>
    </row>
    <row r="142" spans="1:13" x14ac:dyDescent="0.35">
      <c r="A142" s="145" t="s">
        <v>302</v>
      </c>
      <c r="B142" s="91">
        <f>Data!F20</f>
        <v>0</v>
      </c>
      <c r="C142" s="27"/>
      <c r="D142" s="27"/>
      <c r="E142" s="27"/>
      <c r="F142" s="27"/>
      <c r="G142" s="27"/>
      <c r="H142" s="27"/>
      <c r="I142" s="27"/>
      <c r="J142" s="48"/>
      <c r="K142" s="27"/>
      <c r="L142" s="47"/>
      <c r="M142" s="41"/>
    </row>
    <row r="143" spans="1:13" x14ac:dyDescent="0.35">
      <c r="A143" s="105"/>
      <c r="B143" s="27"/>
      <c r="C143" s="27"/>
      <c r="D143" s="27"/>
      <c r="E143" s="27"/>
      <c r="F143" s="27"/>
      <c r="G143" s="27"/>
      <c r="H143" s="27"/>
      <c r="I143" s="27"/>
      <c r="J143" s="27"/>
      <c r="K143" s="27"/>
      <c r="L143" s="28"/>
      <c r="M143" s="41"/>
    </row>
    <row r="144" spans="1:13" x14ac:dyDescent="0.35">
      <c r="A144" s="289" t="s">
        <v>162</v>
      </c>
      <c r="B144" s="290"/>
      <c r="C144" s="27"/>
      <c r="D144" s="93" t="s">
        <v>65</v>
      </c>
      <c r="E144" s="21"/>
      <c r="F144" s="302" t="s">
        <v>163</v>
      </c>
      <c r="G144" s="302"/>
      <c r="H144" s="53"/>
      <c r="I144" s="53"/>
      <c r="J144" s="21"/>
      <c r="K144" s="27"/>
      <c r="L144" s="21"/>
      <c r="M144" s="41"/>
    </row>
    <row r="145" spans="1:13" x14ac:dyDescent="0.35">
      <c r="A145" s="117" t="s">
        <v>197</v>
      </c>
      <c r="B145" s="146"/>
      <c r="C145" s="27"/>
      <c r="D145" s="190"/>
      <c r="E145" s="54"/>
      <c r="F145" s="302"/>
      <c r="G145" s="302"/>
      <c r="H145" s="53"/>
      <c r="I145" s="53"/>
      <c r="J145" s="58"/>
      <c r="K145" s="21"/>
      <c r="L145" s="21"/>
      <c r="M145" s="41"/>
    </row>
    <row r="146" spans="1:13" x14ac:dyDescent="0.35">
      <c r="A146" s="117" t="s">
        <v>198</v>
      </c>
      <c r="B146" s="146"/>
      <c r="C146" s="27"/>
      <c r="D146" s="190"/>
      <c r="E146" s="54"/>
      <c r="F146" s="302"/>
      <c r="G146" s="302"/>
      <c r="H146" s="53"/>
      <c r="I146" s="53"/>
      <c r="J146" s="58"/>
      <c r="K146" s="21"/>
      <c r="L146" s="21"/>
      <c r="M146" s="41"/>
    </row>
    <row r="147" spans="1:13" x14ac:dyDescent="0.35">
      <c r="A147" s="117" t="s">
        <v>191</v>
      </c>
      <c r="B147" s="146"/>
      <c r="C147" s="27"/>
      <c r="D147" s="190"/>
      <c r="E147" s="54"/>
      <c r="F147" s="302"/>
      <c r="G147" s="302"/>
      <c r="H147" s="53"/>
      <c r="I147" s="53"/>
      <c r="J147" s="58"/>
      <c r="K147" s="21"/>
      <c r="L147" s="21"/>
      <c r="M147" s="41"/>
    </row>
    <row r="148" spans="1:13" x14ac:dyDescent="0.35">
      <c r="A148" s="117" t="s">
        <v>192</v>
      </c>
      <c r="B148" s="146"/>
      <c r="C148" s="27"/>
      <c r="D148" s="190"/>
      <c r="E148" s="54"/>
      <c r="F148" s="302"/>
      <c r="G148" s="302"/>
      <c r="H148" s="53"/>
      <c r="I148" s="53"/>
      <c r="J148" s="58"/>
      <c r="K148" s="21"/>
      <c r="L148" s="21"/>
      <c r="M148" s="41"/>
    </row>
    <row r="149" spans="1:13" x14ac:dyDescent="0.35">
      <c r="A149" s="117" t="s">
        <v>193</v>
      </c>
      <c r="B149" s="146"/>
      <c r="C149" s="27"/>
      <c r="D149" s="190"/>
      <c r="E149" s="54"/>
      <c r="F149" s="302"/>
      <c r="G149" s="302"/>
      <c r="H149" s="53"/>
      <c r="I149" s="53"/>
      <c r="J149" s="58"/>
      <c r="K149" s="21"/>
      <c r="L149" s="21"/>
      <c r="M149" s="41"/>
    </row>
    <row r="150" spans="1:13" x14ac:dyDescent="0.35">
      <c r="A150" s="117" t="s">
        <v>194</v>
      </c>
      <c r="B150" s="146"/>
      <c r="C150" s="27"/>
      <c r="D150" s="190"/>
      <c r="E150" s="54"/>
      <c r="F150" s="302"/>
      <c r="G150" s="302"/>
      <c r="H150" s="53"/>
      <c r="I150" s="53"/>
      <c r="J150" s="298"/>
      <c r="K150" s="299"/>
      <c r="L150" s="21"/>
      <c r="M150" s="41"/>
    </row>
    <row r="151" spans="1:13" x14ac:dyDescent="0.35">
      <c r="A151" s="117" t="s">
        <v>195</v>
      </c>
      <c r="B151" s="146"/>
      <c r="C151" s="27"/>
      <c r="D151" s="190"/>
      <c r="E151" s="54"/>
      <c r="F151" s="302"/>
      <c r="G151" s="302"/>
      <c r="H151" s="53"/>
      <c r="I151" s="53"/>
      <c r="J151" s="299"/>
      <c r="K151" s="299"/>
      <c r="L151" s="47"/>
      <c r="M151" s="41"/>
    </row>
    <row r="152" spans="1:13" x14ac:dyDescent="0.35">
      <c r="A152" s="117" t="s">
        <v>196</v>
      </c>
      <c r="B152" s="146"/>
      <c r="C152" s="27"/>
      <c r="D152" s="190"/>
      <c r="E152" s="23"/>
      <c r="F152" s="302"/>
      <c r="G152" s="302"/>
      <c r="H152" s="53"/>
      <c r="I152" s="53"/>
      <c r="J152" s="50"/>
      <c r="K152" s="27"/>
      <c r="L152" s="98"/>
      <c r="M152" s="41"/>
    </row>
    <row r="153" spans="1:13" x14ac:dyDescent="0.35">
      <c r="A153" s="86"/>
      <c r="B153" s="21"/>
      <c r="C153" s="27"/>
      <c r="D153" s="21"/>
      <c r="E153" s="21"/>
      <c r="F153" s="53"/>
      <c r="G153" s="53"/>
      <c r="H153" s="53"/>
      <c r="I153" s="53"/>
      <c r="J153" s="21"/>
      <c r="K153" s="21"/>
      <c r="L153" s="21"/>
      <c r="M153" s="41"/>
    </row>
    <row r="154" spans="1:13" x14ac:dyDescent="0.35">
      <c r="A154" s="133" t="s">
        <v>61</v>
      </c>
      <c r="B154" s="89">
        <f>SUM(B145:B152)</f>
        <v>0</v>
      </c>
      <c r="C154" s="21"/>
      <c r="D154" s="300"/>
      <c r="E154" s="301"/>
      <c r="F154" s="301"/>
      <c r="G154" s="301"/>
      <c r="H154" s="301"/>
      <c r="I154" s="301"/>
      <c r="J154" s="301"/>
      <c r="K154" s="21"/>
      <c r="L154" s="21"/>
      <c r="M154" s="41"/>
    </row>
    <row r="155" spans="1:13" x14ac:dyDescent="0.35">
      <c r="A155" s="20"/>
      <c r="B155" s="21"/>
      <c r="C155" s="21"/>
      <c r="D155" s="24"/>
      <c r="E155" s="46"/>
      <c r="F155" s="139" t="s">
        <v>303</v>
      </c>
      <c r="G155" s="46"/>
      <c r="H155" s="24"/>
      <c r="I155" s="21"/>
      <c r="J155" s="21"/>
      <c r="K155" s="21"/>
      <c r="L155" s="21"/>
      <c r="M155" s="41"/>
    </row>
    <row r="156" spans="1:13" x14ac:dyDescent="0.35">
      <c r="A156" s="55" t="s">
        <v>8</v>
      </c>
      <c r="B156" s="21"/>
      <c r="C156" s="27"/>
      <c r="D156" s="49" t="s">
        <v>87</v>
      </c>
      <c r="E156" s="27"/>
      <c r="F156" s="49" t="s">
        <v>115</v>
      </c>
      <c r="G156" s="71"/>
      <c r="H156" s="49"/>
      <c r="I156" s="71"/>
      <c r="J156" s="71"/>
      <c r="K156" s="71"/>
      <c r="L156" s="21"/>
      <c r="M156" s="41"/>
    </row>
    <row r="157" spans="1:13" x14ac:dyDescent="0.35">
      <c r="A157" s="117" t="s">
        <v>23</v>
      </c>
      <c r="B157" s="119">
        <v>5.0000000000000001E-4</v>
      </c>
      <c r="C157" s="27"/>
      <c r="D157" s="87" t="e">
        <f t="shared" ref="D157:D164" si="8">(1-EXP(-25*(B157/D145)))/(1-EXP(-25))*4%+(1-(1-EXP(-25*(B157/D145)))/(1-EXP(-25)))*15%</f>
        <v>#DIV/0!</v>
      </c>
      <c r="E157" s="27"/>
      <c r="F157" s="91" t="e">
        <f t="shared" ref="F157:F164" si="9">B145*MIN(12.5*D145*(NORMSDIST(1/SQRT(1-$D157)*NORMSINV($B157/D145)+SQRT($D157)/SQRT(1-$D157)*NORMSINV(99.9%))-($B157/D145)),12.5*D145)</f>
        <v>#DIV/0!</v>
      </c>
      <c r="G157" s="27"/>
      <c r="H157" s="90"/>
      <c r="I157" s="27"/>
      <c r="J157" s="27"/>
      <c r="K157" s="27"/>
      <c r="L157" s="31"/>
      <c r="M157" s="41"/>
    </row>
    <row r="158" spans="1:13" x14ac:dyDescent="0.35">
      <c r="A158" s="117" t="s">
        <v>24</v>
      </c>
      <c r="B158" s="119">
        <v>3.0000000000000001E-3</v>
      </c>
      <c r="C158" s="27"/>
      <c r="D158" s="87" t="e">
        <f t="shared" si="8"/>
        <v>#DIV/0!</v>
      </c>
      <c r="E158" s="27"/>
      <c r="F158" s="91" t="e">
        <f t="shared" si="9"/>
        <v>#DIV/0!</v>
      </c>
      <c r="G158" s="27"/>
      <c r="H158" s="90"/>
      <c r="I158" s="27"/>
      <c r="J158" s="27"/>
      <c r="K158" s="27"/>
      <c r="L158" s="31"/>
      <c r="M158" s="41"/>
    </row>
    <row r="159" spans="1:13" x14ac:dyDescent="0.35">
      <c r="A159" s="117" t="s">
        <v>25</v>
      </c>
      <c r="B159" s="119">
        <v>7.4999999999999997E-3</v>
      </c>
      <c r="C159" s="27"/>
      <c r="D159" s="87" t="e">
        <f t="shared" si="8"/>
        <v>#DIV/0!</v>
      </c>
      <c r="E159" s="27"/>
      <c r="F159" s="91" t="e">
        <f t="shared" si="9"/>
        <v>#DIV/0!</v>
      </c>
      <c r="G159" s="27"/>
      <c r="H159" s="90"/>
      <c r="I159" s="27"/>
      <c r="J159" s="27"/>
      <c r="K159" s="27"/>
      <c r="L159" s="31"/>
      <c r="M159" s="41"/>
    </row>
    <row r="160" spans="1:13" x14ac:dyDescent="0.35">
      <c r="A160" s="117" t="s">
        <v>26</v>
      </c>
      <c r="B160" s="119">
        <v>1.4999999999999999E-2</v>
      </c>
      <c r="C160" s="27"/>
      <c r="D160" s="87" t="e">
        <f t="shared" si="8"/>
        <v>#DIV/0!</v>
      </c>
      <c r="E160" s="27"/>
      <c r="F160" s="91" t="e">
        <f t="shared" si="9"/>
        <v>#DIV/0!</v>
      </c>
      <c r="G160" s="27"/>
      <c r="H160" s="90"/>
      <c r="I160" s="27"/>
      <c r="J160" s="27"/>
      <c r="K160" s="27"/>
      <c r="L160" s="31"/>
      <c r="M160" s="41"/>
    </row>
    <row r="161" spans="1:54" x14ac:dyDescent="0.35">
      <c r="A161" s="117" t="s">
        <v>27</v>
      </c>
      <c r="B161" s="119">
        <v>2.5000000000000001E-2</v>
      </c>
      <c r="C161" s="27"/>
      <c r="D161" s="87" t="e">
        <f t="shared" si="8"/>
        <v>#DIV/0!</v>
      </c>
      <c r="E161" s="27"/>
      <c r="F161" s="91" t="e">
        <f t="shared" si="9"/>
        <v>#DIV/0!</v>
      </c>
      <c r="G161" s="27"/>
      <c r="H161" s="90"/>
      <c r="I161" s="27"/>
      <c r="J161" s="27"/>
      <c r="K161" s="27"/>
      <c r="L161" s="31"/>
      <c r="M161" s="41"/>
    </row>
    <row r="162" spans="1:54" x14ac:dyDescent="0.35">
      <c r="A162" s="117" t="s">
        <v>28</v>
      </c>
      <c r="B162" s="119">
        <v>3.5000000000000003E-2</v>
      </c>
      <c r="C162" s="27"/>
      <c r="D162" s="87" t="e">
        <f t="shared" si="8"/>
        <v>#DIV/0!</v>
      </c>
      <c r="E162" s="27"/>
      <c r="F162" s="91" t="e">
        <f t="shared" si="9"/>
        <v>#DIV/0!</v>
      </c>
      <c r="G162" s="27"/>
      <c r="H162" s="90"/>
      <c r="I162" s="27"/>
      <c r="J162" s="27"/>
      <c r="K162" s="27"/>
      <c r="L162" s="31"/>
      <c r="M162" s="41"/>
    </row>
    <row r="163" spans="1:54" x14ac:dyDescent="0.35">
      <c r="A163" s="117" t="s">
        <v>29</v>
      </c>
      <c r="B163" s="119">
        <v>7.0000000000000007E-2</v>
      </c>
      <c r="C163" s="27"/>
      <c r="D163" s="87" t="e">
        <f t="shared" si="8"/>
        <v>#DIV/0!</v>
      </c>
      <c r="E163" s="27"/>
      <c r="F163" s="91" t="e">
        <f t="shared" si="9"/>
        <v>#DIV/0!</v>
      </c>
      <c r="G163" s="27"/>
      <c r="H163" s="90"/>
      <c r="I163" s="27"/>
      <c r="J163" s="27"/>
      <c r="K163" s="27"/>
      <c r="L163" s="31"/>
      <c r="M163" s="41"/>
    </row>
    <row r="164" spans="1:54" x14ac:dyDescent="0.35">
      <c r="A164" s="117" t="s">
        <v>7</v>
      </c>
      <c r="B164" s="120">
        <f>D152-0.0000000001</f>
        <v>-1E-10</v>
      </c>
      <c r="C164" s="27"/>
      <c r="D164" s="87" t="e">
        <f t="shared" si="8"/>
        <v>#DIV/0!</v>
      </c>
      <c r="E164" s="27"/>
      <c r="F164" s="91" t="e">
        <f t="shared" si="9"/>
        <v>#DIV/0!</v>
      </c>
      <c r="G164" s="136"/>
      <c r="H164" s="90"/>
      <c r="I164" s="27"/>
      <c r="J164" s="27"/>
      <c r="K164" s="27"/>
      <c r="L164" s="31"/>
      <c r="M164" s="41"/>
    </row>
    <row r="165" spans="1:54" x14ac:dyDescent="0.35">
      <c r="A165" s="20"/>
      <c r="B165" s="21"/>
      <c r="C165" s="27"/>
      <c r="D165" s="21"/>
      <c r="E165" s="21"/>
      <c r="F165" s="21"/>
      <c r="G165" s="21"/>
      <c r="H165" s="21"/>
      <c r="I165" s="21"/>
      <c r="J165" s="21"/>
      <c r="K165" s="21"/>
      <c r="L165" s="21"/>
      <c r="M165" s="41"/>
    </row>
    <row r="166" spans="1:54" x14ac:dyDescent="0.35">
      <c r="A166" s="100" t="s">
        <v>295</v>
      </c>
      <c r="B166" s="101" t="e">
        <f>SUM(F157:F164)</f>
        <v>#DIV/0!</v>
      </c>
      <c r="C166" s="21"/>
      <c r="D166" s="21"/>
      <c r="E166" s="31"/>
      <c r="F166" s="21"/>
      <c r="G166" s="21"/>
      <c r="H166" s="21"/>
      <c r="I166" s="21"/>
      <c r="J166" s="21"/>
      <c r="K166" s="21"/>
      <c r="L166" s="21"/>
      <c r="M166" s="41"/>
    </row>
    <row r="167" spans="1:54" x14ac:dyDescent="0.35">
      <c r="A167" s="112"/>
      <c r="B167" s="113"/>
      <c r="C167" s="32"/>
      <c r="D167" s="32"/>
      <c r="E167" s="33"/>
      <c r="F167" s="32"/>
      <c r="G167" s="32"/>
      <c r="H167" s="32"/>
      <c r="I167" s="32"/>
      <c r="J167" s="32"/>
      <c r="K167" s="32"/>
      <c r="L167" s="32"/>
      <c r="M167" s="43"/>
    </row>
    <row r="168" spans="1:54" x14ac:dyDescent="0.35">
      <c r="A168" s="100"/>
      <c r="B168" s="101"/>
      <c r="C168" s="21"/>
      <c r="D168" s="21"/>
      <c r="E168" s="31"/>
      <c r="F168" s="21"/>
      <c r="G168" s="21"/>
      <c r="H168" s="21"/>
      <c r="I168" s="21"/>
      <c r="J168" s="21"/>
      <c r="K168" s="21"/>
      <c r="L168" s="21"/>
      <c r="M168" s="21"/>
    </row>
    <row r="169" spans="1:54" x14ac:dyDescent="0.35">
      <c r="A169" s="100" t="s">
        <v>132</v>
      </c>
      <c r="B169" s="101" t="e">
        <f>B166+B137+B108+#REF!+B72+B36</f>
        <v>#DIV/0!</v>
      </c>
      <c r="C169" s="21"/>
      <c r="D169" s="21"/>
      <c r="E169" s="31"/>
      <c r="F169" s="21"/>
      <c r="G169" s="21"/>
      <c r="H169" s="21"/>
      <c r="I169" s="21"/>
      <c r="J169" s="21"/>
      <c r="K169" s="21"/>
      <c r="L169" s="21"/>
      <c r="M169" s="21"/>
    </row>
    <row r="170" spans="1:54" x14ac:dyDescent="0.35">
      <c r="A170" s="34" t="s">
        <v>133</v>
      </c>
      <c r="B170" s="92" t="e">
        <f>#REF!+#REF!+B32+B34</f>
        <v>#REF!</v>
      </c>
      <c r="C170" s="21"/>
      <c r="D170" s="21"/>
      <c r="E170" s="31"/>
      <c r="F170" s="21"/>
      <c r="G170" s="21"/>
      <c r="H170" s="21"/>
      <c r="I170" s="21"/>
      <c r="J170" s="21"/>
      <c r="K170" s="21"/>
      <c r="L170" s="21"/>
      <c r="M170" s="21"/>
    </row>
    <row r="171" spans="1:54" x14ac:dyDescent="0.35">
      <c r="A171" s="100"/>
      <c r="B171" s="101"/>
      <c r="C171" s="21"/>
      <c r="D171" s="21"/>
      <c r="E171" s="31"/>
      <c r="F171" s="21"/>
      <c r="G171" s="21"/>
      <c r="H171" s="21"/>
      <c r="I171" s="21"/>
      <c r="J171" s="21"/>
      <c r="K171" s="21"/>
      <c r="L171" s="21"/>
      <c r="M171" s="21"/>
    </row>
    <row r="172" spans="1:54" x14ac:dyDescent="0.35">
      <c r="A172" s="100"/>
      <c r="B172" s="101"/>
      <c r="C172" s="21"/>
      <c r="D172" s="21"/>
      <c r="E172" s="31"/>
      <c r="F172" s="21"/>
      <c r="G172" s="21"/>
      <c r="H172" s="21"/>
      <c r="I172" s="21"/>
      <c r="J172" s="21"/>
      <c r="K172" s="21"/>
      <c r="L172" s="21"/>
      <c r="M172" s="21"/>
    </row>
    <row r="173" spans="1:54" x14ac:dyDescent="0.35">
      <c r="A173" s="34"/>
      <c r="B173" s="29"/>
      <c r="C173" s="29"/>
      <c r="D173" s="29"/>
      <c r="E173" s="21"/>
      <c r="F173" s="21"/>
      <c r="G173" s="21"/>
      <c r="H173" s="21"/>
      <c r="I173" s="21"/>
      <c r="J173" s="21"/>
      <c r="K173" s="21"/>
      <c r="L173" s="21"/>
      <c r="M173" s="21"/>
    </row>
    <row r="174" spans="1:54" x14ac:dyDescent="0.35">
      <c r="A174" s="8"/>
      <c r="B174" s="8"/>
      <c r="C174" s="8"/>
      <c r="D174" s="8"/>
      <c r="E174" s="8"/>
      <c r="F174" s="8"/>
      <c r="G174" s="8"/>
      <c r="H174" s="8"/>
      <c r="I174" s="8"/>
      <c r="J174" s="8"/>
      <c r="K174" s="8"/>
      <c r="L174" s="8"/>
      <c r="M174" s="142"/>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row>
  </sheetData>
  <mergeCells count="21">
    <mergeCell ref="A9:B9"/>
    <mergeCell ref="A21:B21"/>
    <mergeCell ref="A45:B45"/>
    <mergeCell ref="J51:K52"/>
    <mergeCell ref="F9:G17"/>
    <mergeCell ref="F45:G53"/>
    <mergeCell ref="A81:B81"/>
    <mergeCell ref="J87:K88"/>
    <mergeCell ref="D91:J91"/>
    <mergeCell ref="F81:G89"/>
    <mergeCell ref="J15:K16"/>
    <mergeCell ref="D19:J19"/>
    <mergeCell ref="D55:J55"/>
    <mergeCell ref="A144:B144"/>
    <mergeCell ref="J150:K151"/>
    <mergeCell ref="D154:J154"/>
    <mergeCell ref="A115:B115"/>
    <mergeCell ref="J121:K122"/>
    <mergeCell ref="D125:J125"/>
    <mergeCell ref="F115:G123"/>
    <mergeCell ref="F144:G152"/>
  </mergeCells>
  <phoneticPr fontId="0" type="noConversion"/>
  <dataValidations xWindow="478" yWindow="345" count="1">
    <dataValidation type="decimal" operator="greaterThanOrEqual" allowBlank="1" showInputMessage="1" showErrorMessage="1" errorTitle="Data input error" error="Values must be greater than or equal to zero" promptTitle="Data input" prompt="Amounts in EL bands must be greater than or equal to zero" sqref="B10:B17 B46:B53 B82:B89 B116:B123 B145:B152" xr:uid="{5BC07D36-9325-45D1-9727-E26ABB6949BB}">
      <formula1>0</formula1>
    </dataValidation>
  </dataValidations>
  <pageMargins left="0.51181102362204722" right="0.51181102362204722" top="0.51181102362204722" bottom="0.51181102362204722" header="0.51181102362204722" footer="0.23622047244094491"/>
  <pageSetup paperSize="9" scale="44" orientation="landscape" r:id="rId1"/>
  <headerFooter alignWithMargins="0">
    <oddFooter>Page &amp;P of &amp;N</oddFooter>
  </headerFooter>
  <rowBreaks count="4" manualBreakCount="4">
    <brk id="38" max="18" man="1"/>
    <brk id="74" max="18" man="1"/>
    <brk id="110" max="18" man="1"/>
    <brk id="139"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6BABB-08AE-4FC0-9D3C-B2F5A0FA70DF}">
  <dimension ref="A1:AC170"/>
  <sheetViews>
    <sheetView view="pageBreakPreview" zoomScale="75" zoomScaleNormal="75" zoomScaleSheetLayoutView="75" workbookViewId="0">
      <selection activeCell="C12" sqref="C12"/>
    </sheetView>
  </sheetViews>
  <sheetFormatPr defaultRowHeight="15.5" x14ac:dyDescent="0.35"/>
  <cols>
    <col min="1" max="1" width="69.5" style="8" customWidth="1"/>
    <col min="2" max="2" width="13.25" style="8" bestFit="1" customWidth="1"/>
    <col min="3" max="3" width="4.08203125" style="8" customWidth="1"/>
    <col min="4" max="4" width="14.83203125" style="8" customWidth="1"/>
    <col min="5" max="5" width="7.08203125" style="8" customWidth="1"/>
    <col min="6" max="6" width="11" style="8" customWidth="1"/>
    <col min="7" max="7" width="11.25" style="8" bestFit="1" customWidth="1"/>
    <col min="8" max="8" width="12.25" style="8" bestFit="1" customWidth="1"/>
    <col min="9" max="9" width="11.33203125" style="8" customWidth="1"/>
    <col min="10" max="10" width="11.83203125" style="8" customWidth="1"/>
    <col min="11" max="11" width="9.83203125" style="8" bestFit="1" customWidth="1"/>
    <col min="12" max="12" width="11.75" style="8" bestFit="1" customWidth="1"/>
    <col min="13" max="13" width="11.75" style="142" customWidth="1"/>
    <col min="14" max="14" width="13.08203125" style="8" customWidth="1"/>
    <col min="15" max="16" width="11.58203125" style="8" bestFit="1" customWidth="1"/>
    <col min="17" max="17" width="10.5" style="8" bestFit="1" customWidth="1"/>
    <col min="18" max="20" width="9.25" style="8" bestFit="1" customWidth="1"/>
    <col min="21" max="21" width="9.5" style="8" bestFit="1" customWidth="1"/>
    <col min="22" max="24" width="9.08203125" style="8" bestFit="1" customWidth="1"/>
    <col min="25" max="29" width="9" style="8" customWidth="1"/>
  </cols>
  <sheetData>
    <row r="1" spans="1:29" ht="37.5" customHeight="1" x14ac:dyDescent="0.6">
      <c r="A1" s="36" t="s">
        <v>126</v>
      </c>
      <c r="B1" s="35"/>
      <c r="C1" s="35"/>
      <c r="D1" s="35"/>
      <c r="E1" s="35"/>
      <c r="F1" s="35"/>
      <c r="G1" s="35"/>
      <c r="H1" s="35"/>
      <c r="I1" s="35"/>
      <c r="J1" s="35"/>
      <c r="K1" s="35"/>
      <c r="L1" s="35"/>
      <c r="M1" s="21"/>
      <c r="N1" s="53"/>
      <c r="O1" s="53"/>
      <c r="P1" s="53"/>
      <c r="Q1" s="53"/>
      <c r="R1" s="53"/>
      <c r="S1" s="53"/>
      <c r="T1" s="53"/>
      <c r="U1"/>
      <c r="V1"/>
      <c r="W1"/>
      <c r="X1"/>
      <c r="Y1"/>
      <c r="Z1"/>
      <c r="AA1"/>
      <c r="AB1"/>
      <c r="AC1"/>
    </row>
    <row r="2" spans="1:29" x14ac:dyDescent="0.35">
      <c r="A2" s="35"/>
      <c r="B2" s="35"/>
      <c r="C2" s="35"/>
      <c r="D2" s="35"/>
      <c r="E2" s="35"/>
      <c r="F2" s="35"/>
      <c r="G2" s="35"/>
      <c r="H2" s="35"/>
      <c r="I2" s="35"/>
      <c r="J2" s="35"/>
      <c r="K2" s="35"/>
      <c r="L2" s="35"/>
      <c r="M2" s="21"/>
      <c r="N2" s="53"/>
      <c r="O2" s="53"/>
      <c r="P2" s="53"/>
      <c r="Q2" s="53"/>
      <c r="R2" s="53"/>
      <c r="S2" s="53"/>
      <c r="T2" s="53"/>
      <c r="U2"/>
      <c r="V2"/>
      <c r="W2"/>
      <c r="X2"/>
      <c r="Y2"/>
      <c r="Z2"/>
      <c r="AA2"/>
      <c r="AB2"/>
      <c r="AC2"/>
    </row>
    <row r="3" spans="1:29" x14ac:dyDescent="0.35">
      <c r="A3" s="17" t="s">
        <v>279</v>
      </c>
      <c r="B3" s="18"/>
      <c r="C3" s="18"/>
      <c r="D3" s="19"/>
      <c r="E3" s="19"/>
      <c r="F3" s="19"/>
      <c r="G3" s="19"/>
      <c r="H3" s="19"/>
      <c r="I3" s="19"/>
      <c r="J3" s="19"/>
      <c r="K3" s="19"/>
      <c r="L3" s="19"/>
      <c r="M3" s="18"/>
      <c r="N3" s="19"/>
      <c r="O3" s="19"/>
      <c r="P3" s="19"/>
      <c r="Q3" s="19"/>
      <c r="R3" s="19"/>
      <c r="S3" s="131"/>
      <c r="T3" s="53"/>
      <c r="U3"/>
      <c r="V3"/>
      <c r="W3"/>
      <c r="X3"/>
      <c r="Y3"/>
      <c r="Z3"/>
      <c r="AA3"/>
      <c r="AB3"/>
      <c r="AC3"/>
    </row>
    <row r="4" spans="1:29" x14ac:dyDescent="0.35">
      <c r="A4" s="64"/>
      <c r="B4" s="21"/>
      <c r="C4" s="21"/>
      <c r="D4" s="27"/>
      <c r="E4" s="27"/>
      <c r="F4" s="27"/>
      <c r="G4" s="27"/>
      <c r="H4" s="27"/>
      <c r="I4" s="27"/>
      <c r="J4" s="27"/>
      <c r="K4" s="27"/>
      <c r="L4" s="27"/>
      <c r="M4" s="21"/>
      <c r="N4" s="27"/>
      <c r="O4" s="27"/>
      <c r="P4" s="27"/>
      <c r="Q4" s="27"/>
      <c r="R4" s="27"/>
      <c r="S4" s="42"/>
      <c r="T4" s="53"/>
      <c r="U4"/>
      <c r="V4"/>
      <c r="W4"/>
      <c r="X4"/>
      <c r="Y4"/>
      <c r="Z4"/>
      <c r="AA4"/>
      <c r="AB4"/>
      <c r="AC4"/>
    </row>
    <row r="5" spans="1:29" x14ac:dyDescent="0.35">
      <c r="A5" s="145" t="s">
        <v>274</v>
      </c>
      <c r="B5" s="91">
        <f>Data!E18</f>
        <v>0</v>
      </c>
      <c r="C5" s="21"/>
      <c r="D5" s="27"/>
      <c r="E5" s="27"/>
      <c r="F5" s="49"/>
      <c r="G5" s="149"/>
      <c r="H5" s="149"/>
      <c r="I5" s="149"/>
      <c r="J5" s="149"/>
      <c r="K5" s="149"/>
      <c r="L5" s="47"/>
      <c r="M5" s="21"/>
      <c r="N5" s="27"/>
      <c r="O5" s="27"/>
      <c r="P5" s="27"/>
      <c r="Q5" s="27"/>
      <c r="R5" s="27"/>
      <c r="S5" s="42"/>
      <c r="T5" s="53"/>
      <c r="U5"/>
      <c r="V5"/>
      <c r="W5"/>
      <c r="X5"/>
      <c r="Y5"/>
      <c r="Z5"/>
      <c r="AA5"/>
      <c r="AB5"/>
      <c r="AC5"/>
    </row>
    <row r="6" spans="1:29" x14ac:dyDescent="0.35">
      <c r="A6" s="145" t="s">
        <v>275</v>
      </c>
      <c r="B6" s="91">
        <f>Data!G18</f>
        <v>0</v>
      </c>
      <c r="C6" s="21"/>
      <c r="D6" s="27"/>
      <c r="E6" s="27"/>
      <c r="F6" s="300"/>
      <c r="G6" s="306"/>
      <c r="H6" s="306"/>
      <c r="I6" s="306"/>
      <c r="J6" s="306"/>
      <c r="K6" s="306"/>
      <c r="L6" s="53"/>
      <c r="M6" s="21"/>
      <c r="N6" s="27"/>
      <c r="O6" s="27"/>
      <c r="P6" s="27"/>
      <c r="Q6" s="27"/>
      <c r="R6" s="27"/>
      <c r="S6" s="42"/>
      <c r="T6" s="53"/>
      <c r="U6"/>
      <c r="V6"/>
      <c r="W6"/>
      <c r="X6"/>
      <c r="Y6"/>
      <c r="Z6"/>
      <c r="AA6"/>
      <c r="AB6"/>
      <c r="AC6"/>
    </row>
    <row r="7" spans="1:29" ht="15.75" customHeight="1" x14ac:dyDescent="0.35">
      <c r="A7" s="145" t="s">
        <v>276</v>
      </c>
      <c r="B7" s="91">
        <f>SUM(B5:B6)</f>
        <v>0</v>
      </c>
      <c r="C7" s="21"/>
      <c r="D7" s="294" t="s">
        <v>278</v>
      </c>
      <c r="E7" s="294"/>
      <c r="F7" s="294"/>
      <c r="G7" s="294"/>
      <c r="H7" s="294"/>
      <c r="I7" s="294"/>
      <c r="J7" s="294"/>
      <c r="K7" s="294"/>
      <c r="L7" s="53"/>
      <c r="M7" s="21"/>
      <c r="N7" s="27"/>
      <c r="O7" s="27"/>
      <c r="P7" s="27"/>
      <c r="Q7" s="27"/>
      <c r="R7" s="27"/>
      <c r="S7" s="42"/>
      <c r="T7" s="53"/>
      <c r="U7"/>
      <c r="V7"/>
      <c r="W7"/>
      <c r="X7"/>
      <c r="Y7"/>
      <c r="Z7"/>
      <c r="AA7"/>
      <c r="AB7"/>
      <c r="AC7"/>
    </row>
    <row r="8" spans="1:29" x14ac:dyDescent="0.35">
      <c r="A8" s="20"/>
      <c r="B8" s="22"/>
      <c r="C8" s="22"/>
      <c r="D8" s="304" t="s">
        <v>272</v>
      </c>
      <c r="E8" s="305"/>
      <c r="F8" s="118"/>
      <c r="G8" s="118"/>
      <c r="H8" s="118"/>
      <c r="I8" s="118"/>
      <c r="J8" s="118"/>
      <c r="K8" s="118"/>
      <c r="L8" s="22"/>
      <c r="M8" s="27"/>
      <c r="N8" s="27"/>
      <c r="O8" s="27"/>
      <c r="P8" s="27"/>
      <c r="Q8" s="27"/>
      <c r="R8" s="27"/>
      <c r="S8" s="42"/>
      <c r="T8" s="53"/>
      <c r="U8"/>
      <c r="V8"/>
      <c r="W8"/>
      <c r="X8"/>
      <c r="Y8"/>
      <c r="Z8"/>
      <c r="AA8"/>
      <c r="AB8"/>
      <c r="AC8"/>
    </row>
    <row r="9" spans="1:29" x14ac:dyDescent="0.35">
      <c r="A9" s="44" t="s">
        <v>161</v>
      </c>
      <c r="B9" s="66"/>
      <c r="C9" s="39"/>
      <c r="D9" s="94"/>
      <c r="E9" s="94"/>
      <c r="F9" s="53"/>
      <c r="G9" s="53"/>
      <c r="H9" s="53"/>
      <c r="I9" s="53"/>
      <c r="J9" s="53"/>
      <c r="K9" s="53"/>
      <c r="L9" s="21"/>
      <c r="M9" s="27"/>
      <c r="N9" s="27"/>
      <c r="O9" s="27"/>
      <c r="P9" s="27"/>
      <c r="Q9" s="27"/>
      <c r="R9" s="27"/>
      <c r="S9" s="42"/>
      <c r="T9" s="53"/>
      <c r="U9"/>
      <c r="V9"/>
      <c r="W9"/>
      <c r="X9"/>
      <c r="Y9"/>
      <c r="Z9"/>
      <c r="AA9"/>
      <c r="AB9"/>
      <c r="AC9"/>
    </row>
    <row r="10" spans="1:29" x14ac:dyDescent="0.35">
      <c r="A10" s="117" t="s">
        <v>205</v>
      </c>
      <c r="B10" s="27"/>
      <c r="C10" s="23"/>
      <c r="D10" s="23"/>
      <c r="E10" s="23"/>
      <c r="F10" s="226"/>
      <c r="G10" s="226"/>
      <c r="H10" s="226"/>
      <c r="I10" s="226"/>
      <c r="J10" s="226"/>
      <c r="K10" s="226"/>
      <c r="L10" s="58"/>
      <c r="M10" s="21"/>
      <c r="N10" s="27"/>
      <c r="O10" s="27"/>
      <c r="P10" s="27"/>
      <c r="Q10" s="27"/>
      <c r="R10" s="27"/>
      <c r="S10" s="42"/>
      <c r="T10" s="53"/>
      <c r="U10"/>
      <c r="V10"/>
      <c r="W10"/>
      <c r="X10"/>
      <c r="Y10"/>
      <c r="Z10"/>
      <c r="AA10"/>
      <c r="AB10"/>
      <c r="AC10"/>
    </row>
    <row r="11" spans="1:29" x14ac:dyDescent="0.35">
      <c r="A11" s="117" t="s">
        <v>199</v>
      </c>
      <c r="B11" s="27"/>
      <c r="C11" s="23"/>
      <c r="D11" s="23"/>
      <c r="E11" s="23"/>
      <c r="F11" s="226"/>
      <c r="G11" s="226"/>
      <c r="H11" s="226"/>
      <c r="I11" s="226"/>
      <c r="J11" s="226"/>
      <c r="K11" s="226"/>
      <c r="L11" s="27"/>
      <c r="M11" s="21"/>
      <c r="N11" s="27"/>
      <c r="O11" s="27"/>
      <c r="P11" s="27"/>
      <c r="Q11" s="27"/>
      <c r="R11" s="27"/>
      <c r="S11" s="42"/>
      <c r="T11" s="53"/>
      <c r="U11"/>
      <c r="V11"/>
      <c r="W11"/>
      <c r="X11"/>
      <c r="Y11"/>
      <c r="Z11"/>
      <c r="AA11"/>
      <c r="AB11"/>
      <c r="AC11"/>
    </row>
    <row r="12" spans="1:29" x14ac:dyDescent="0.35">
      <c r="A12" s="117" t="s">
        <v>200</v>
      </c>
      <c r="B12" s="53"/>
      <c r="C12" s="23"/>
      <c r="D12" s="23"/>
      <c r="E12" s="23"/>
      <c r="F12" s="226"/>
      <c r="G12" s="226"/>
      <c r="H12" s="226"/>
      <c r="I12" s="226"/>
      <c r="J12" s="226"/>
      <c r="K12" s="226"/>
      <c r="L12" s="27"/>
      <c r="M12" s="21"/>
      <c r="N12" s="27"/>
      <c r="O12" s="27"/>
      <c r="P12" s="27"/>
      <c r="Q12" s="27"/>
      <c r="R12" s="27"/>
      <c r="S12" s="42"/>
      <c r="T12" s="53"/>
      <c r="U12"/>
      <c r="V12"/>
      <c r="W12"/>
      <c r="X12"/>
      <c r="Y12"/>
      <c r="Z12"/>
      <c r="AA12"/>
      <c r="AB12"/>
      <c r="AC12"/>
    </row>
    <row r="13" spans="1:29" x14ac:dyDescent="0.35">
      <c r="A13" s="117" t="s">
        <v>201</v>
      </c>
      <c r="B13" s="53"/>
      <c r="C13" s="23"/>
      <c r="D13" s="23"/>
      <c r="E13" s="23"/>
      <c r="F13" s="226"/>
      <c r="G13" s="226"/>
      <c r="H13" s="226"/>
      <c r="I13" s="226"/>
      <c r="J13" s="226"/>
      <c r="K13" s="226"/>
      <c r="L13" s="114"/>
      <c r="M13" s="21"/>
      <c r="N13" s="27"/>
      <c r="O13" s="27"/>
      <c r="P13" s="27"/>
      <c r="Q13" s="27"/>
      <c r="R13" s="27"/>
      <c r="S13" s="42"/>
      <c r="T13" s="53"/>
      <c r="U13"/>
      <c r="V13"/>
      <c r="W13"/>
      <c r="X13"/>
      <c r="Y13"/>
      <c r="Z13"/>
      <c r="AA13"/>
      <c r="AB13"/>
      <c r="AC13"/>
    </row>
    <row r="14" spans="1:29" x14ac:dyDescent="0.35">
      <c r="A14" s="117" t="s">
        <v>202</v>
      </c>
      <c r="B14" s="53"/>
      <c r="C14" s="23"/>
      <c r="D14" s="23"/>
      <c r="E14" s="23"/>
      <c r="F14" s="226"/>
      <c r="G14" s="226"/>
      <c r="H14" s="226"/>
      <c r="I14" s="226"/>
      <c r="J14" s="226"/>
      <c r="K14" s="226"/>
      <c r="L14" s="133"/>
      <c r="M14" s="134"/>
      <c r="N14" s="27"/>
      <c r="O14" s="27"/>
      <c r="P14" s="27"/>
      <c r="Q14" s="27"/>
      <c r="R14" s="27"/>
      <c r="S14" s="42"/>
      <c r="T14" s="53"/>
      <c r="U14"/>
      <c r="V14"/>
      <c r="W14"/>
      <c r="X14"/>
      <c r="Y14"/>
      <c r="Z14"/>
      <c r="AA14"/>
      <c r="AB14"/>
      <c r="AC14"/>
    </row>
    <row r="15" spans="1:29" ht="15.75" customHeight="1" x14ac:dyDescent="0.35">
      <c r="A15" s="117" t="s">
        <v>203</v>
      </c>
      <c r="B15" s="53"/>
      <c r="C15" s="23"/>
      <c r="D15" s="23"/>
      <c r="E15" s="23"/>
      <c r="F15" s="226"/>
      <c r="G15" s="226"/>
      <c r="H15" s="226"/>
      <c r="I15" s="226"/>
      <c r="J15" s="226"/>
      <c r="K15" s="226"/>
      <c r="L15" s="133"/>
      <c r="M15" s="134"/>
      <c r="N15" s="27"/>
      <c r="O15" s="27"/>
      <c r="P15" s="27"/>
      <c r="Q15" s="27"/>
      <c r="R15" s="27"/>
      <c r="S15" s="42"/>
      <c r="T15" s="53"/>
      <c r="U15"/>
      <c r="V15"/>
      <c r="W15"/>
      <c r="X15"/>
      <c r="Y15"/>
      <c r="Z15"/>
      <c r="AA15"/>
      <c r="AB15"/>
      <c r="AC15"/>
    </row>
    <row r="16" spans="1:29" x14ac:dyDescent="0.35">
      <c r="A16" s="117" t="s">
        <v>204</v>
      </c>
      <c r="B16" s="53"/>
      <c r="C16" s="23"/>
      <c r="D16" s="23"/>
      <c r="E16" s="23"/>
      <c r="F16" s="226"/>
      <c r="G16" s="226"/>
      <c r="H16" s="226"/>
      <c r="I16" s="226"/>
      <c r="J16" s="226"/>
      <c r="K16" s="226"/>
      <c r="L16" s="133" t="s">
        <v>156</v>
      </c>
      <c r="M16" s="133"/>
      <c r="N16" s="27"/>
      <c r="O16" s="27"/>
      <c r="P16" s="27"/>
      <c r="Q16" s="27"/>
      <c r="R16" s="27"/>
      <c r="S16" s="42"/>
      <c r="T16" s="53"/>
      <c r="U16"/>
      <c r="V16"/>
      <c r="W16"/>
      <c r="X16"/>
      <c r="Y16"/>
      <c r="Z16"/>
      <c r="AA16"/>
      <c r="AB16"/>
      <c r="AC16"/>
    </row>
    <row r="17" spans="1:29" x14ac:dyDescent="0.35">
      <c r="A17" s="117" t="s">
        <v>196</v>
      </c>
      <c r="B17" s="53"/>
      <c r="C17" s="23"/>
      <c r="D17" s="23"/>
      <c r="E17" s="23"/>
      <c r="F17" s="226"/>
      <c r="G17" s="226"/>
      <c r="H17" s="226"/>
      <c r="I17" s="226"/>
      <c r="J17" s="226"/>
      <c r="K17" s="226"/>
      <c r="L17" s="147">
        <f>SUM(F10:K17)</f>
        <v>0</v>
      </c>
      <c r="M17" s="27"/>
      <c r="N17" s="27"/>
      <c r="O17" s="27"/>
      <c r="P17" s="27"/>
      <c r="Q17" s="27"/>
      <c r="R17" s="27"/>
      <c r="S17" s="42"/>
      <c r="T17" s="53"/>
      <c r="U17"/>
      <c r="V17"/>
      <c r="W17"/>
      <c r="X17"/>
      <c r="Y17"/>
      <c r="Z17"/>
      <c r="AA17"/>
      <c r="AB17"/>
      <c r="AC17"/>
    </row>
    <row r="18" spans="1:29" x14ac:dyDescent="0.35">
      <c r="A18" s="86"/>
      <c r="B18" s="21"/>
      <c r="C18" s="21"/>
      <c r="D18" s="27"/>
      <c r="E18" s="27"/>
      <c r="F18" s="21"/>
      <c r="G18" s="21"/>
      <c r="H18" s="21"/>
      <c r="I18" s="21"/>
      <c r="J18" s="21"/>
      <c r="K18" s="21"/>
      <c r="L18" s="21"/>
      <c r="M18" s="21"/>
      <c r="N18" s="27"/>
      <c r="O18" s="27"/>
      <c r="P18" s="27"/>
      <c r="Q18" s="27"/>
      <c r="R18" s="27"/>
      <c r="S18" s="42"/>
      <c r="T18" s="53"/>
      <c r="U18"/>
      <c r="V18"/>
      <c r="W18"/>
      <c r="X18"/>
      <c r="Y18"/>
      <c r="Z18"/>
      <c r="AA18"/>
      <c r="AB18"/>
      <c r="AC18"/>
    </row>
    <row r="19" spans="1:29" x14ac:dyDescent="0.35">
      <c r="A19" s="133"/>
      <c r="B19" s="89"/>
      <c r="C19" s="28"/>
      <c r="D19" s="21"/>
      <c r="E19" s="300"/>
      <c r="F19" s="301"/>
      <c r="G19" s="301"/>
      <c r="H19" s="301"/>
      <c r="I19" s="301"/>
      <c r="J19" s="301"/>
      <c r="K19" s="301"/>
      <c r="L19" s="21"/>
      <c r="M19" s="21"/>
      <c r="N19" s="27"/>
      <c r="O19" s="27"/>
      <c r="P19" s="27"/>
      <c r="Q19" s="27"/>
      <c r="R19" s="27"/>
      <c r="S19" s="42"/>
      <c r="T19" s="53"/>
      <c r="U19"/>
      <c r="V19"/>
      <c r="W19"/>
      <c r="X19"/>
      <c r="Y19"/>
      <c r="Z19"/>
      <c r="AA19"/>
      <c r="AB19"/>
      <c r="AC19"/>
    </row>
    <row r="20" spans="1:29" x14ac:dyDescent="0.35">
      <c r="A20" s="20"/>
      <c r="B20" s="21"/>
      <c r="C20" s="21"/>
      <c r="D20" s="21"/>
      <c r="E20" s="24"/>
      <c r="F20" s="46"/>
      <c r="G20" s="46"/>
      <c r="H20" s="46"/>
      <c r="I20" s="24"/>
      <c r="J20" s="21"/>
      <c r="K20" s="21"/>
      <c r="L20" s="21"/>
      <c r="M20" s="21"/>
      <c r="N20" s="27"/>
      <c r="O20" s="27"/>
      <c r="P20" s="27"/>
      <c r="Q20" s="27"/>
      <c r="R20" s="27"/>
      <c r="S20" s="42"/>
      <c r="T20" s="53"/>
      <c r="U20"/>
      <c r="V20"/>
      <c r="W20"/>
      <c r="X20"/>
      <c r="Y20"/>
      <c r="Z20"/>
      <c r="AA20"/>
      <c r="AB20"/>
      <c r="AC20"/>
    </row>
    <row r="21" spans="1:29" x14ac:dyDescent="0.35">
      <c r="A21" s="291" t="s">
        <v>6</v>
      </c>
      <c r="B21" s="290"/>
      <c r="C21" s="23"/>
      <c r="D21" s="49" t="s">
        <v>87</v>
      </c>
      <c r="E21" s="9"/>
      <c r="F21" s="294" t="s">
        <v>69</v>
      </c>
      <c r="G21" s="294"/>
      <c r="H21" s="300"/>
      <c r="I21" s="300"/>
      <c r="J21" s="300"/>
      <c r="K21" s="300"/>
      <c r="L21" s="21"/>
      <c r="M21" s="294" t="s">
        <v>121</v>
      </c>
      <c r="N21" s="294"/>
      <c r="O21" s="294"/>
      <c r="P21" s="294"/>
      <c r="Q21" s="294"/>
      <c r="R21" s="294"/>
      <c r="S21" s="42"/>
      <c r="T21" s="53"/>
      <c r="U21"/>
      <c r="V21"/>
      <c r="W21"/>
      <c r="X21"/>
      <c r="Y21"/>
      <c r="Z21"/>
      <c r="AA21"/>
      <c r="AB21"/>
      <c r="AC21"/>
    </row>
    <row r="22" spans="1:29" x14ac:dyDescent="0.35">
      <c r="A22" s="117" t="s">
        <v>16</v>
      </c>
      <c r="B22" s="119">
        <v>2.9999999999999997E-4</v>
      </c>
      <c r="C22" s="23"/>
      <c r="D22" s="87">
        <f>15%</f>
        <v>0.15</v>
      </c>
      <c r="E22" s="23"/>
      <c r="F22" s="91">
        <f t="shared" ref="F22:K27" si="0">F10*MIN(12.5*F$8*NORMSDIST(1/SQRT(1-$D22)*NORMSINV($B22)+SQRT($D22)/SQRT(1-$D22)*NORMSINV(99.9%)),12.5*F$8)</f>
        <v>0</v>
      </c>
      <c r="G22" s="91">
        <f t="shared" si="0"/>
        <v>0</v>
      </c>
      <c r="H22" s="91">
        <f t="shared" si="0"/>
        <v>0</v>
      </c>
      <c r="I22" s="91">
        <f t="shared" si="0"/>
        <v>0</v>
      </c>
      <c r="J22" s="91">
        <f t="shared" si="0"/>
        <v>0</v>
      </c>
      <c r="K22" s="91">
        <f t="shared" si="0"/>
        <v>0</v>
      </c>
      <c r="L22" s="85"/>
      <c r="M22" s="130">
        <f t="shared" ref="M22:Q28" si="1">$B22*F$8*F10*12.5</f>
        <v>0</v>
      </c>
      <c r="N22" s="91">
        <f t="shared" si="1"/>
        <v>0</v>
      </c>
      <c r="O22" s="91">
        <f t="shared" si="1"/>
        <v>0</v>
      </c>
      <c r="P22" s="91">
        <f t="shared" si="1"/>
        <v>0</v>
      </c>
      <c r="Q22" s="91">
        <f t="shared" si="1"/>
        <v>0</v>
      </c>
      <c r="R22" s="91">
        <f t="shared" ref="R22:R29" si="2">$B22*K$8*K10*12.5</f>
        <v>0</v>
      </c>
      <c r="S22" s="42"/>
      <c r="T22" s="53"/>
      <c r="U22"/>
      <c r="V22"/>
      <c r="W22"/>
      <c r="X22"/>
      <c r="Y22"/>
      <c r="Z22"/>
      <c r="AA22"/>
      <c r="AB22"/>
      <c r="AC22"/>
    </row>
    <row r="23" spans="1:29" x14ac:dyDescent="0.35">
      <c r="A23" s="117" t="s">
        <v>17</v>
      </c>
      <c r="B23" s="119">
        <v>6.4999999999999997E-4</v>
      </c>
      <c r="C23" s="23"/>
      <c r="D23" s="87">
        <f>15%</f>
        <v>0.15</v>
      </c>
      <c r="E23" s="23"/>
      <c r="F23" s="91">
        <f t="shared" si="0"/>
        <v>0</v>
      </c>
      <c r="G23" s="91">
        <f t="shared" si="0"/>
        <v>0</v>
      </c>
      <c r="H23" s="91">
        <f t="shared" si="0"/>
        <v>0</v>
      </c>
      <c r="I23" s="91">
        <f t="shared" si="0"/>
        <v>0</v>
      </c>
      <c r="J23" s="91">
        <f t="shared" si="0"/>
        <v>0</v>
      </c>
      <c r="K23" s="91">
        <f t="shared" si="0"/>
        <v>0</v>
      </c>
      <c r="L23" s="85"/>
      <c r="M23" s="130">
        <f t="shared" si="1"/>
        <v>0</v>
      </c>
      <c r="N23" s="91">
        <f t="shared" si="1"/>
        <v>0</v>
      </c>
      <c r="O23" s="91">
        <f t="shared" si="1"/>
        <v>0</v>
      </c>
      <c r="P23" s="91">
        <f t="shared" si="1"/>
        <v>0</v>
      </c>
      <c r="Q23" s="91">
        <f t="shared" si="1"/>
        <v>0</v>
      </c>
      <c r="R23" s="91">
        <f t="shared" si="2"/>
        <v>0</v>
      </c>
      <c r="S23" s="42"/>
      <c r="T23" s="53"/>
      <c r="U23"/>
      <c r="V23"/>
      <c r="W23"/>
      <c r="X23"/>
      <c r="Y23"/>
      <c r="Z23"/>
      <c r="AA23"/>
      <c r="AB23"/>
      <c r="AC23"/>
    </row>
    <row r="24" spans="1:29" x14ac:dyDescent="0.35">
      <c r="A24" s="117" t="s">
        <v>18</v>
      </c>
      <c r="B24" s="119">
        <v>1.5E-3</v>
      </c>
      <c r="C24" s="23"/>
      <c r="D24" s="87">
        <f>15%</f>
        <v>0.15</v>
      </c>
      <c r="E24" s="23"/>
      <c r="F24" s="91">
        <f t="shared" si="0"/>
        <v>0</v>
      </c>
      <c r="G24" s="91">
        <f t="shared" si="0"/>
        <v>0</v>
      </c>
      <c r="H24" s="91">
        <f t="shared" si="0"/>
        <v>0</v>
      </c>
      <c r="I24" s="91">
        <f t="shared" si="0"/>
        <v>0</v>
      </c>
      <c r="J24" s="91">
        <f t="shared" si="0"/>
        <v>0</v>
      </c>
      <c r="K24" s="91">
        <f t="shared" si="0"/>
        <v>0</v>
      </c>
      <c r="L24" s="85"/>
      <c r="M24" s="130">
        <f t="shared" si="1"/>
        <v>0</v>
      </c>
      <c r="N24" s="91">
        <f t="shared" si="1"/>
        <v>0</v>
      </c>
      <c r="O24" s="91">
        <f t="shared" si="1"/>
        <v>0</v>
      </c>
      <c r="P24" s="91">
        <f t="shared" si="1"/>
        <v>0</v>
      </c>
      <c r="Q24" s="91">
        <f t="shared" si="1"/>
        <v>0</v>
      </c>
      <c r="R24" s="91">
        <f t="shared" si="2"/>
        <v>0</v>
      </c>
      <c r="S24" s="42"/>
      <c r="T24" s="53"/>
      <c r="U24"/>
      <c r="V24"/>
      <c r="W24"/>
      <c r="X24"/>
      <c r="Y24"/>
      <c r="Z24"/>
      <c r="AA24"/>
      <c r="AB24"/>
      <c r="AC24"/>
    </row>
    <row r="25" spans="1:29" x14ac:dyDescent="0.35">
      <c r="A25" s="117" t="s">
        <v>19</v>
      </c>
      <c r="B25" s="119">
        <v>5.0000000000000001E-3</v>
      </c>
      <c r="C25" s="23"/>
      <c r="D25" s="87">
        <f>15%</f>
        <v>0.15</v>
      </c>
      <c r="E25" s="23"/>
      <c r="F25" s="91">
        <f t="shared" si="0"/>
        <v>0</v>
      </c>
      <c r="G25" s="91">
        <f t="shared" si="0"/>
        <v>0</v>
      </c>
      <c r="H25" s="91">
        <f t="shared" si="0"/>
        <v>0</v>
      </c>
      <c r="I25" s="91">
        <f t="shared" si="0"/>
        <v>0</v>
      </c>
      <c r="J25" s="91">
        <f t="shared" si="0"/>
        <v>0</v>
      </c>
      <c r="K25" s="91">
        <f t="shared" si="0"/>
        <v>0</v>
      </c>
      <c r="L25" s="85"/>
      <c r="M25" s="130">
        <f t="shared" si="1"/>
        <v>0</v>
      </c>
      <c r="N25" s="91">
        <f t="shared" si="1"/>
        <v>0</v>
      </c>
      <c r="O25" s="91">
        <f t="shared" si="1"/>
        <v>0</v>
      </c>
      <c r="P25" s="91">
        <f t="shared" si="1"/>
        <v>0</v>
      </c>
      <c r="Q25" s="91">
        <f t="shared" si="1"/>
        <v>0</v>
      </c>
      <c r="R25" s="91">
        <f t="shared" si="2"/>
        <v>0</v>
      </c>
      <c r="S25" s="42"/>
      <c r="T25" s="53"/>
      <c r="U25"/>
      <c r="V25"/>
      <c r="W25"/>
      <c r="X25"/>
      <c r="Y25"/>
      <c r="Z25"/>
      <c r="AA25"/>
      <c r="AB25"/>
      <c r="AC25"/>
    </row>
    <row r="26" spans="1:29" x14ac:dyDescent="0.35">
      <c r="A26" s="117" t="s">
        <v>20</v>
      </c>
      <c r="B26" s="119">
        <v>1.4E-2</v>
      </c>
      <c r="C26" s="23"/>
      <c r="D26" s="87">
        <f>15%</f>
        <v>0.15</v>
      </c>
      <c r="E26" s="23"/>
      <c r="F26" s="91">
        <f t="shared" si="0"/>
        <v>0</v>
      </c>
      <c r="G26" s="91">
        <f t="shared" si="0"/>
        <v>0</v>
      </c>
      <c r="H26" s="91">
        <f t="shared" si="0"/>
        <v>0</v>
      </c>
      <c r="I26" s="91">
        <f t="shared" si="0"/>
        <v>0</v>
      </c>
      <c r="J26" s="91">
        <f t="shared" si="0"/>
        <v>0</v>
      </c>
      <c r="K26" s="91">
        <f t="shared" si="0"/>
        <v>0</v>
      </c>
      <c r="L26" s="85"/>
      <c r="M26" s="130">
        <f t="shared" si="1"/>
        <v>0</v>
      </c>
      <c r="N26" s="91">
        <f t="shared" si="1"/>
        <v>0</v>
      </c>
      <c r="O26" s="91">
        <f t="shared" si="1"/>
        <v>0</v>
      </c>
      <c r="P26" s="91">
        <f t="shared" si="1"/>
        <v>0</v>
      </c>
      <c r="Q26" s="91">
        <f t="shared" si="1"/>
        <v>0</v>
      </c>
      <c r="R26" s="91">
        <f t="shared" si="2"/>
        <v>0</v>
      </c>
      <c r="S26" s="42"/>
      <c r="T26" s="53"/>
      <c r="U26"/>
      <c r="V26"/>
      <c r="W26"/>
      <c r="X26"/>
      <c r="Y26"/>
      <c r="Z26"/>
      <c r="AA26"/>
      <c r="AB26"/>
      <c r="AC26"/>
    </row>
    <row r="27" spans="1:29" x14ac:dyDescent="0.35">
      <c r="A27" s="117" t="s">
        <v>21</v>
      </c>
      <c r="B27" s="118">
        <v>0.06</v>
      </c>
      <c r="C27" s="23"/>
      <c r="D27" s="87">
        <f>15%</f>
        <v>0.15</v>
      </c>
      <c r="E27" s="23"/>
      <c r="F27" s="91">
        <f t="shared" si="0"/>
        <v>0</v>
      </c>
      <c r="G27" s="91">
        <f t="shared" si="0"/>
        <v>0</v>
      </c>
      <c r="H27" s="91">
        <f t="shared" si="0"/>
        <v>0</v>
      </c>
      <c r="I27" s="91">
        <f t="shared" si="0"/>
        <v>0</v>
      </c>
      <c r="J27" s="91">
        <f t="shared" si="0"/>
        <v>0</v>
      </c>
      <c r="K27" s="91">
        <f t="shared" si="0"/>
        <v>0</v>
      </c>
      <c r="L27" s="85"/>
      <c r="M27" s="130">
        <f t="shared" si="1"/>
        <v>0</v>
      </c>
      <c r="N27" s="91">
        <f t="shared" si="1"/>
        <v>0</v>
      </c>
      <c r="O27" s="91">
        <f t="shared" si="1"/>
        <v>0</v>
      </c>
      <c r="P27" s="91">
        <f t="shared" si="1"/>
        <v>0</v>
      </c>
      <c r="Q27" s="91">
        <f t="shared" si="1"/>
        <v>0</v>
      </c>
      <c r="R27" s="91">
        <f t="shared" si="2"/>
        <v>0</v>
      </c>
      <c r="S27" s="42"/>
      <c r="T27" s="53"/>
      <c r="U27"/>
      <c r="V27"/>
      <c r="W27"/>
      <c r="X27"/>
      <c r="Y27"/>
      <c r="Z27"/>
      <c r="AA27"/>
      <c r="AB27"/>
      <c r="AC27"/>
    </row>
    <row r="28" spans="1:29" x14ac:dyDescent="0.35">
      <c r="A28" s="117" t="s">
        <v>22</v>
      </c>
      <c r="B28" s="118">
        <v>0.15</v>
      </c>
      <c r="C28" s="23"/>
      <c r="D28" s="87">
        <f>15%</f>
        <v>0.15</v>
      </c>
      <c r="E28" s="23"/>
      <c r="F28" s="91">
        <f t="shared" ref="F28:K28" si="3">F16*MIN(12.5*F$8*NORMSDIST(1/SQRT(1-$D28)*NORMSINV($B28)+SQRT($D28)/SQRT(1-$D28)*NORMSINV(99.9%)),12.5*F$8)</f>
        <v>0</v>
      </c>
      <c r="G28" s="91">
        <f t="shared" si="3"/>
        <v>0</v>
      </c>
      <c r="H28" s="91">
        <f t="shared" si="3"/>
        <v>0</v>
      </c>
      <c r="I28" s="91">
        <f t="shared" si="3"/>
        <v>0</v>
      </c>
      <c r="J28" s="91">
        <f t="shared" si="3"/>
        <v>0</v>
      </c>
      <c r="K28" s="91">
        <f t="shared" si="3"/>
        <v>0</v>
      </c>
      <c r="L28" s="85"/>
      <c r="M28" s="130">
        <f t="shared" si="1"/>
        <v>0</v>
      </c>
      <c r="N28" s="91">
        <f t="shared" si="1"/>
        <v>0</v>
      </c>
      <c r="O28" s="91">
        <f t="shared" si="1"/>
        <v>0</v>
      </c>
      <c r="P28" s="91">
        <f t="shared" si="1"/>
        <v>0</v>
      </c>
      <c r="Q28" s="91">
        <f t="shared" si="1"/>
        <v>0</v>
      </c>
      <c r="R28" s="91">
        <f t="shared" si="2"/>
        <v>0</v>
      </c>
      <c r="S28" s="42"/>
      <c r="T28" s="53"/>
      <c r="U28"/>
      <c r="V28"/>
      <c r="W28"/>
      <c r="X28"/>
      <c r="Y28"/>
      <c r="Z28"/>
      <c r="AA28"/>
      <c r="AB28"/>
      <c r="AC28"/>
    </row>
    <row r="29" spans="1:29" x14ac:dyDescent="0.35">
      <c r="A29" s="117" t="s">
        <v>206</v>
      </c>
      <c r="B29" s="118">
        <v>0.99999999989999999</v>
      </c>
      <c r="C29" s="9"/>
      <c r="D29" s="87">
        <f>15%</f>
        <v>0.15</v>
      </c>
      <c r="E29" s="23"/>
      <c r="F29" s="91">
        <f t="shared" ref="F29:K29" si="4">F17*MIN(12.5*F$8*NORMSDIST(1/SQRT(1-$D29)*NORMSINV($B29)+SQRT($D29)/SQRT(1-$D29)*NORMSINV(99.9%)),12.5*F$8)</f>
        <v>0</v>
      </c>
      <c r="G29" s="91">
        <f t="shared" si="4"/>
        <v>0</v>
      </c>
      <c r="H29" s="91">
        <f t="shared" si="4"/>
        <v>0</v>
      </c>
      <c r="I29" s="91">
        <f t="shared" si="4"/>
        <v>0</v>
      </c>
      <c r="J29" s="91">
        <f t="shared" si="4"/>
        <v>0</v>
      </c>
      <c r="K29" s="91">
        <f t="shared" si="4"/>
        <v>0</v>
      </c>
      <c r="L29" s="85"/>
      <c r="M29" s="130">
        <f>$B29*F$8*F17*12.5</f>
        <v>0</v>
      </c>
      <c r="N29" s="91">
        <f>$B29*G$8*G17*12.5</f>
        <v>0</v>
      </c>
      <c r="O29" s="91">
        <f>$B29*H$8*H17*12.5</f>
        <v>0</v>
      </c>
      <c r="P29" s="91">
        <f>$B29*I$8*I17*12.5</f>
        <v>0</v>
      </c>
      <c r="Q29" s="91">
        <f>$B29*J$8*J17*12.5</f>
        <v>0</v>
      </c>
      <c r="R29" s="91">
        <f t="shared" si="2"/>
        <v>0</v>
      </c>
      <c r="S29" s="42"/>
      <c r="T29" s="53"/>
      <c r="U29"/>
      <c r="V29"/>
      <c r="W29"/>
      <c r="X29"/>
      <c r="Y29"/>
      <c r="Z29"/>
      <c r="AA29"/>
      <c r="AB29"/>
      <c r="AC29"/>
    </row>
    <row r="30" spans="1:29" x14ac:dyDescent="0.35">
      <c r="A30" s="20"/>
      <c r="B30" s="21"/>
      <c r="C30" s="21"/>
      <c r="D30" s="21"/>
      <c r="E30" s="21"/>
      <c r="F30" s="21"/>
      <c r="G30" s="21"/>
      <c r="H30" s="21"/>
      <c r="I30" s="21"/>
      <c r="J30" s="21"/>
      <c r="K30" s="21"/>
      <c r="L30" s="21"/>
      <c r="M30" s="21"/>
      <c r="N30" s="27"/>
      <c r="O30" s="27"/>
      <c r="P30" s="27"/>
      <c r="Q30" s="27"/>
      <c r="R30" s="27"/>
      <c r="S30" s="42"/>
      <c r="T30" s="53"/>
      <c r="U30"/>
      <c r="V30"/>
      <c r="W30"/>
      <c r="X30"/>
      <c r="Y30"/>
      <c r="Z30"/>
      <c r="AA30"/>
      <c r="AB30"/>
      <c r="AC30"/>
    </row>
    <row r="31" spans="1:29" x14ac:dyDescent="0.35">
      <c r="A31" s="34" t="s">
        <v>66</v>
      </c>
      <c r="B31" s="92">
        <f>SUM(F22:K29)</f>
        <v>0</v>
      </c>
      <c r="C31" s="29"/>
      <c r="D31" s="21"/>
      <c r="E31" s="21"/>
      <c r="F31" s="31"/>
      <c r="G31" s="21"/>
      <c r="H31" s="21"/>
      <c r="I31" s="21"/>
      <c r="J31" s="21"/>
      <c r="K31" s="21"/>
      <c r="L31" s="21"/>
      <c r="M31" s="21"/>
      <c r="N31" s="27"/>
      <c r="O31" s="27"/>
      <c r="P31" s="27"/>
      <c r="Q31" s="27"/>
      <c r="R31" s="27"/>
      <c r="S31" s="42"/>
      <c r="T31" s="53"/>
      <c r="U31"/>
      <c r="V31"/>
      <c r="W31"/>
      <c r="X31"/>
      <c r="Y31"/>
      <c r="Z31"/>
      <c r="AA31"/>
      <c r="AB31"/>
      <c r="AC31"/>
    </row>
    <row r="32" spans="1:29" x14ac:dyDescent="0.35">
      <c r="A32" s="34" t="s">
        <v>114</v>
      </c>
      <c r="B32" s="92">
        <f>SUM(M22:R29)</f>
        <v>0</v>
      </c>
      <c r="C32" s="29"/>
      <c r="D32" s="21"/>
      <c r="E32" s="21"/>
      <c r="F32" s="31"/>
      <c r="G32" s="21"/>
      <c r="H32" s="21"/>
      <c r="I32" s="21"/>
      <c r="J32" s="21"/>
      <c r="K32" s="21"/>
      <c r="L32" s="21"/>
      <c r="M32" s="21"/>
      <c r="N32" s="27"/>
      <c r="O32" s="27"/>
      <c r="P32" s="27"/>
      <c r="Q32" s="27"/>
      <c r="R32" s="27"/>
      <c r="S32" s="42"/>
      <c r="T32" s="53"/>
      <c r="U32"/>
      <c r="V32"/>
      <c r="W32"/>
      <c r="X32"/>
      <c r="Y32"/>
      <c r="Z32"/>
      <c r="AA32"/>
      <c r="AB32"/>
      <c r="AC32"/>
    </row>
    <row r="33" spans="1:29" x14ac:dyDescent="0.35">
      <c r="A33" s="34" t="s">
        <v>117</v>
      </c>
      <c r="B33" s="158">
        <f>Data!K18</f>
        <v>0</v>
      </c>
      <c r="C33" s="85"/>
      <c r="D33" s="23"/>
      <c r="E33" s="21"/>
      <c r="F33" s="31"/>
      <c r="G33" s="21"/>
      <c r="H33" s="21"/>
      <c r="I33" s="21"/>
      <c r="J33" s="21"/>
      <c r="K33" s="21"/>
      <c r="L33" s="21"/>
      <c r="M33" s="21"/>
      <c r="N33" s="27"/>
      <c r="O33" s="27"/>
      <c r="P33" s="27"/>
      <c r="Q33" s="27"/>
      <c r="R33" s="27"/>
      <c r="S33" s="42"/>
      <c r="T33" s="53"/>
      <c r="U33"/>
      <c r="V33"/>
      <c r="W33"/>
      <c r="X33"/>
      <c r="Y33"/>
      <c r="Z33"/>
      <c r="AA33"/>
      <c r="AB33"/>
      <c r="AC33"/>
    </row>
    <row r="34" spans="1:29" x14ac:dyDescent="0.35">
      <c r="A34" s="34" t="s">
        <v>90</v>
      </c>
      <c r="B34" s="92">
        <f>MAX(-B33*12.5,-SUM(M29:R29))</f>
        <v>0</v>
      </c>
      <c r="C34" s="30"/>
      <c r="D34" s="23"/>
      <c r="E34" s="21"/>
      <c r="F34" s="31"/>
      <c r="G34" s="21"/>
      <c r="H34" s="21"/>
      <c r="I34" s="21"/>
      <c r="J34" s="21"/>
      <c r="K34" s="21"/>
      <c r="L34" s="21"/>
      <c r="M34" s="21"/>
      <c r="N34" s="27"/>
      <c r="O34" s="27"/>
      <c r="P34" s="27"/>
      <c r="Q34" s="27"/>
      <c r="R34" s="27"/>
      <c r="S34" s="42"/>
      <c r="T34" s="53"/>
      <c r="U34"/>
      <c r="V34"/>
      <c r="W34"/>
      <c r="X34"/>
      <c r="Y34"/>
      <c r="Z34"/>
      <c r="AA34"/>
      <c r="AB34"/>
      <c r="AC34"/>
    </row>
    <row r="35" spans="1:29" x14ac:dyDescent="0.35">
      <c r="A35" s="34"/>
      <c r="B35" s="22"/>
      <c r="C35" s="30"/>
      <c r="D35" s="23"/>
      <c r="E35" s="21"/>
      <c r="F35" s="31"/>
      <c r="G35" s="21"/>
      <c r="H35" s="21"/>
      <c r="I35" s="21"/>
      <c r="J35" s="21"/>
      <c r="K35" s="21"/>
      <c r="L35" s="21"/>
      <c r="M35" s="21"/>
      <c r="N35" s="27"/>
      <c r="O35" s="27"/>
      <c r="P35" s="27"/>
      <c r="Q35" s="27"/>
      <c r="R35" s="27"/>
      <c r="S35" s="42"/>
      <c r="T35" s="53"/>
      <c r="U35"/>
      <c r="V35"/>
      <c r="W35"/>
      <c r="X35"/>
      <c r="Y35"/>
      <c r="Z35"/>
      <c r="AA35"/>
      <c r="AB35"/>
      <c r="AC35"/>
    </row>
    <row r="36" spans="1:29" x14ac:dyDescent="0.35">
      <c r="A36" s="112" t="s">
        <v>39</v>
      </c>
      <c r="B36" s="113">
        <f>B31+B34</f>
        <v>0</v>
      </c>
      <c r="C36" s="73"/>
      <c r="D36" s="32"/>
      <c r="E36" s="32"/>
      <c r="F36" s="33"/>
      <c r="G36" s="32"/>
      <c r="H36" s="32"/>
      <c r="I36" s="32"/>
      <c r="J36" s="32"/>
      <c r="K36" s="32"/>
      <c r="L36" s="32"/>
      <c r="M36" s="32"/>
      <c r="N36" s="103"/>
      <c r="O36" s="103"/>
      <c r="P36" s="103"/>
      <c r="Q36" s="103"/>
      <c r="R36" s="103"/>
      <c r="S36" s="104"/>
      <c r="T36" s="53"/>
      <c r="U36"/>
      <c r="V36"/>
      <c r="W36"/>
      <c r="X36"/>
      <c r="Y36"/>
      <c r="Z36"/>
      <c r="AA36"/>
      <c r="AB36"/>
      <c r="AC36"/>
    </row>
    <row r="37" spans="1:29" x14ac:dyDescent="0.35">
      <c r="A37" s="20"/>
      <c r="B37" s="21"/>
      <c r="C37" s="21"/>
      <c r="D37" s="21"/>
      <c r="E37" s="21"/>
      <c r="F37" s="21"/>
      <c r="G37" s="21"/>
      <c r="H37" s="21"/>
      <c r="I37" s="21"/>
      <c r="J37" s="21"/>
      <c r="K37" s="21"/>
      <c r="L37" s="21"/>
      <c r="M37" s="21"/>
      <c r="N37" s="53"/>
      <c r="O37" s="53"/>
      <c r="P37" s="53"/>
      <c r="Q37" s="53"/>
      <c r="R37" s="53"/>
      <c r="S37" s="53"/>
      <c r="T37" s="53"/>
      <c r="U37"/>
      <c r="V37"/>
      <c r="W37"/>
      <c r="X37"/>
      <c r="Y37"/>
      <c r="Z37"/>
      <c r="AA37"/>
      <c r="AB37"/>
      <c r="AC37"/>
    </row>
    <row r="38" spans="1:29" x14ac:dyDescent="0.35">
      <c r="A38" s="17" t="s">
        <v>304</v>
      </c>
      <c r="B38" s="18"/>
      <c r="C38" s="18"/>
      <c r="D38" s="19"/>
      <c r="E38" s="19"/>
      <c r="F38" s="307"/>
      <c r="G38" s="308"/>
      <c r="H38" s="308"/>
      <c r="I38" s="308"/>
      <c r="J38" s="308"/>
      <c r="K38" s="308"/>
      <c r="L38" s="19"/>
      <c r="M38" s="18"/>
      <c r="N38" s="19"/>
      <c r="O38" s="19"/>
      <c r="P38" s="19"/>
      <c r="Q38" s="19"/>
      <c r="R38" s="19"/>
      <c r="S38" s="131"/>
      <c r="T38" s="53"/>
      <c r="U38"/>
      <c r="V38"/>
      <c r="W38"/>
      <c r="X38"/>
      <c r="Y38"/>
      <c r="Z38"/>
      <c r="AA38"/>
      <c r="AB38"/>
      <c r="AC38"/>
    </row>
    <row r="39" spans="1:29" x14ac:dyDescent="0.35">
      <c r="A39" s="64"/>
      <c r="B39" s="21"/>
      <c r="C39" s="21"/>
      <c r="D39" s="27"/>
      <c r="E39" s="27"/>
      <c r="F39" s="49"/>
      <c r="G39" s="149"/>
      <c r="H39" s="149"/>
      <c r="I39" s="149"/>
      <c r="J39" s="149"/>
      <c r="K39" s="149"/>
      <c r="L39" s="150"/>
      <c r="M39" s="21"/>
      <c r="N39" s="27"/>
      <c r="O39" s="27"/>
      <c r="P39" s="27"/>
      <c r="Q39" s="27"/>
      <c r="R39" s="27"/>
      <c r="S39" s="42"/>
      <c r="T39" s="53"/>
      <c r="U39"/>
      <c r="V39"/>
      <c r="W39"/>
      <c r="X39"/>
      <c r="Y39"/>
      <c r="Z39"/>
      <c r="AA39"/>
      <c r="AB39"/>
      <c r="AC39"/>
    </row>
    <row r="40" spans="1:29" x14ac:dyDescent="0.35">
      <c r="A40" s="145" t="s">
        <v>285</v>
      </c>
      <c r="B40" s="91">
        <f>Data!E19</f>
        <v>0</v>
      </c>
      <c r="C40" s="21"/>
      <c r="D40" s="27"/>
      <c r="E40" s="27"/>
      <c r="F40" s="49"/>
      <c r="G40" s="149"/>
      <c r="H40" s="149"/>
      <c r="I40" s="149"/>
      <c r="J40" s="149"/>
      <c r="K40" s="149"/>
      <c r="L40" s="150"/>
      <c r="M40" s="21"/>
      <c r="N40" s="27"/>
      <c r="O40" s="27"/>
      <c r="P40" s="27"/>
      <c r="Q40" s="27"/>
      <c r="R40" s="27"/>
      <c r="S40" s="42"/>
      <c r="T40" s="53"/>
      <c r="U40"/>
      <c r="V40"/>
      <c r="W40"/>
      <c r="X40"/>
      <c r="Y40"/>
      <c r="Z40"/>
      <c r="AA40"/>
      <c r="AB40"/>
      <c r="AC40"/>
    </row>
    <row r="41" spans="1:29" x14ac:dyDescent="0.35">
      <c r="A41" s="145" t="s">
        <v>286</v>
      </c>
      <c r="B41" s="91">
        <f>Data!G19</f>
        <v>0</v>
      </c>
      <c r="C41" s="21"/>
      <c r="D41" s="27"/>
      <c r="E41" s="27"/>
      <c r="F41" s="53"/>
      <c r="G41" s="53"/>
      <c r="H41" s="53"/>
      <c r="I41" s="53"/>
      <c r="J41" s="53"/>
      <c r="K41" s="53"/>
      <c r="L41" s="53"/>
      <c r="M41" s="21"/>
      <c r="N41" s="27"/>
      <c r="O41" s="27"/>
      <c r="P41" s="27"/>
      <c r="Q41" s="27"/>
      <c r="R41" s="27"/>
      <c r="S41" s="42"/>
      <c r="T41" s="53"/>
      <c r="U41"/>
      <c r="V41"/>
      <c r="W41"/>
      <c r="X41"/>
      <c r="Y41"/>
      <c r="Z41"/>
      <c r="AA41"/>
      <c r="AB41"/>
      <c r="AC41"/>
    </row>
    <row r="42" spans="1:29" x14ac:dyDescent="0.35">
      <c r="A42" s="145" t="s">
        <v>287</v>
      </c>
      <c r="B42" s="91">
        <f>SUM(B40:B41)</f>
        <v>0</v>
      </c>
      <c r="C42" s="21"/>
      <c r="D42" s="27"/>
      <c r="E42" s="27"/>
      <c r="F42" s="294" t="s">
        <v>271</v>
      </c>
      <c r="G42" s="303"/>
      <c r="H42" s="303"/>
      <c r="I42" s="303"/>
      <c r="J42" s="303"/>
      <c r="K42" s="303"/>
      <c r="M42" s="21"/>
      <c r="N42" s="27"/>
      <c r="O42" s="27"/>
      <c r="P42" s="27"/>
      <c r="Q42" s="27"/>
      <c r="R42" s="27"/>
      <c r="S42" s="42"/>
      <c r="T42" s="53"/>
      <c r="U42"/>
      <c r="V42"/>
      <c r="W42"/>
      <c r="X42"/>
      <c r="Y42"/>
      <c r="Z42"/>
      <c r="AA42"/>
      <c r="AB42"/>
      <c r="AC42"/>
    </row>
    <row r="43" spans="1:29" x14ac:dyDescent="0.35">
      <c r="A43" s="105"/>
      <c r="B43" s="27"/>
      <c r="C43" s="27"/>
      <c r="D43" s="304" t="s">
        <v>272</v>
      </c>
      <c r="E43" s="305"/>
      <c r="F43" s="118"/>
      <c r="G43" s="118"/>
      <c r="H43" s="118"/>
      <c r="I43" s="118"/>
      <c r="J43" s="118"/>
      <c r="K43" s="118"/>
      <c r="L43" s="22"/>
      <c r="M43" s="27"/>
      <c r="N43" s="27"/>
      <c r="O43" s="27"/>
      <c r="P43" s="27"/>
      <c r="Q43" s="27"/>
      <c r="R43" s="27"/>
      <c r="S43" s="42"/>
      <c r="T43" s="53"/>
      <c r="U43"/>
      <c r="V43"/>
      <c r="W43"/>
      <c r="X43"/>
      <c r="Y43"/>
      <c r="Z43"/>
      <c r="AA43"/>
      <c r="AB43"/>
      <c r="AC43"/>
    </row>
    <row r="44" spans="1:29" x14ac:dyDescent="0.35">
      <c r="A44" s="44" t="s">
        <v>161</v>
      </c>
      <c r="B44" s="39"/>
      <c r="C44" s="66"/>
      <c r="D44" s="66"/>
      <c r="E44" s="21"/>
      <c r="F44" s="21"/>
      <c r="G44" s="21"/>
      <c r="H44" s="21"/>
      <c r="I44" s="21"/>
      <c r="J44" s="21"/>
      <c r="K44" s="21"/>
      <c r="L44" s="21"/>
      <c r="M44" s="27"/>
      <c r="N44" s="27"/>
      <c r="O44" s="27"/>
      <c r="P44" s="27"/>
      <c r="Q44" s="27"/>
      <c r="R44" s="27"/>
      <c r="S44" s="42"/>
      <c r="T44" s="53"/>
      <c r="U44"/>
      <c r="V44"/>
      <c r="W44"/>
      <c r="X44"/>
      <c r="Y44"/>
      <c r="Z44"/>
      <c r="AA44"/>
      <c r="AB44"/>
      <c r="AC44"/>
    </row>
    <row r="45" spans="1:29" x14ac:dyDescent="0.35">
      <c r="A45" s="117" t="s">
        <v>205</v>
      </c>
      <c r="B45" s="53"/>
      <c r="C45" s="83"/>
      <c r="D45" s="83"/>
      <c r="E45" s="54"/>
      <c r="F45" s="226"/>
      <c r="G45" s="226"/>
      <c r="H45" s="226"/>
      <c r="I45" s="226"/>
      <c r="J45" s="226"/>
      <c r="K45" s="226"/>
      <c r="L45" s="58"/>
      <c r="M45" s="21"/>
      <c r="N45" s="27"/>
      <c r="O45" s="27"/>
      <c r="P45" s="27"/>
      <c r="Q45" s="27"/>
      <c r="R45" s="27"/>
      <c r="S45" s="42"/>
      <c r="T45" s="53"/>
      <c r="U45"/>
      <c r="V45"/>
      <c r="W45"/>
      <c r="X45"/>
      <c r="Y45"/>
      <c r="Z45"/>
      <c r="AA45"/>
      <c r="AB45"/>
      <c r="AC45"/>
    </row>
    <row r="46" spans="1:29" x14ac:dyDescent="0.35">
      <c r="A46" s="117" t="s">
        <v>199</v>
      </c>
      <c r="B46" s="53"/>
      <c r="C46" s="83"/>
      <c r="D46" s="83"/>
      <c r="E46" s="54"/>
      <c r="F46" s="226"/>
      <c r="G46" s="226"/>
      <c r="H46" s="226"/>
      <c r="I46" s="226"/>
      <c r="J46" s="226"/>
      <c r="K46" s="226"/>
      <c r="L46" s="27"/>
      <c r="M46" s="21"/>
      <c r="N46" s="27"/>
      <c r="O46" s="27"/>
      <c r="P46" s="27"/>
      <c r="Q46" s="27"/>
      <c r="R46" s="27"/>
      <c r="S46" s="42"/>
      <c r="T46" s="53"/>
      <c r="U46"/>
      <c r="V46"/>
      <c r="W46"/>
      <c r="X46"/>
      <c r="Y46"/>
      <c r="Z46"/>
      <c r="AA46"/>
      <c r="AB46"/>
      <c r="AC46"/>
    </row>
    <row r="47" spans="1:29" x14ac:dyDescent="0.35">
      <c r="A47" s="117" t="s">
        <v>200</v>
      </c>
      <c r="B47" s="53"/>
      <c r="C47" s="83"/>
      <c r="D47" s="83"/>
      <c r="E47" s="54"/>
      <c r="F47" s="226"/>
      <c r="G47" s="226"/>
      <c r="H47" s="226"/>
      <c r="I47" s="226"/>
      <c r="J47" s="226"/>
      <c r="K47" s="226"/>
      <c r="L47" s="27"/>
      <c r="M47" s="21"/>
      <c r="N47" s="27"/>
      <c r="O47" s="27"/>
      <c r="P47" s="27"/>
      <c r="Q47" s="27"/>
      <c r="R47" s="27"/>
      <c r="S47" s="42"/>
      <c r="T47" s="53"/>
      <c r="U47"/>
      <c r="V47"/>
      <c r="W47"/>
      <c r="X47"/>
      <c r="Y47"/>
      <c r="Z47"/>
      <c r="AA47"/>
      <c r="AB47"/>
      <c r="AC47"/>
    </row>
    <row r="48" spans="1:29" x14ac:dyDescent="0.35">
      <c r="A48" s="117" t="s">
        <v>201</v>
      </c>
      <c r="B48" s="53"/>
      <c r="C48" s="83"/>
      <c r="D48" s="83"/>
      <c r="E48" s="54"/>
      <c r="F48" s="226"/>
      <c r="G48" s="226"/>
      <c r="H48" s="226"/>
      <c r="I48" s="226"/>
      <c r="J48" s="226"/>
      <c r="K48" s="226"/>
      <c r="L48" s="114"/>
      <c r="M48" s="21"/>
      <c r="N48" s="27"/>
      <c r="O48" s="27"/>
      <c r="P48" s="27"/>
      <c r="Q48" s="27"/>
      <c r="R48" s="27"/>
      <c r="S48" s="42"/>
      <c r="T48" s="53"/>
      <c r="U48"/>
      <c r="V48"/>
      <c r="W48"/>
      <c r="X48"/>
      <c r="Y48"/>
      <c r="Z48"/>
      <c r="AA48"/>
      <c r="AB48"/>
      <c r="AC48"/>
    </row>
    <row r="49" spans="1:29" x14ac:dyDescent="0.35">
      <c r="A49" s="117" t="s">
        <v>202</v>
      </c>
      <c r="B49" s="53"/>
      <c r="C49" s="83"/>
      <c r="D49" s="83"/>
      <c r="E49" s="54"/>
      <c r="F49" s="226"/>
      <c r="G49" s="226"/>
      <c r="H49" s="226"/>
      <c r="I49" s="226"/>
      <c r="J49" s="226"/>
      <c r="K49" s="226"/>
      <c r="L49" s="133"/>
      <c r="M49" s="134"/>
      <c r="N49" s="27"/>
      <c r="O49" s="27"/>
      <c r="P49" s="27"/>
      <c r="Q49" s="27"/>
      <c r="R49" s="27"/>
      <c r="S49" s="42"/>
      <c r="T49" s="53"/>
      <c r="U49"/>
      <c r="V49"/>
      <c r="W49"/>
      <c r="X49"/>
      <c r="Y49"/>
      <c r="Z49"/>
      <c r="AA49"/>
      <c r="AB49"/>
      <c r="AC49"/>
    </row>
    <row r="50" spans="1:29" ht="15.75" customHeight="1" x14ac:dyDescent="0.35">
      <c r="A50" s="117" t="s">
        <v>203</v>
      </c>
      <c r="B50" s="53"/>
      <c r="C50" s="83"/>
      <c r="D50" s="83"/>
      <c r="E50" s="54"/>
      <c r="F50" s="226"/>
      <c r="G50" s="226"/>
      <c r="H50" s="226"/>
      <c r="I50" s="226"/>
      <c r="J50" s="226"/>
      <c r="K50" s="226"/>
      <c r="L50" s="133"/>
      <c r="M50" s="134"/>
      <c r="N50" s="27"/>
      <c r="O50" s="27"/>
      <c r="P50" s="27"/>
      <c r="Q50" s="27"/>
      <c r="R50" s="27"/>
      <c r="S50" s="42"/>
      <c r="T50" s="53"/>
      <c r="U50"/>
      <c r="V50"/>
      <c r="W50"/>
      <c r="X50"/>
      <c r="Y50"/>
      <c r="Z50"/>
      <c r="AA50"/>
      <c r="AB50"/>
      <c r="AC50"/>
    </row>
    <row r="51" spans="1:29" x14ac:dyDescent="0.35">
      <c r="A51" s="117" t="s">
        <v>204</v>
      </c>
      <c r="B51" s="53"/>
      <c r="C51" s="83"/>
      <c r="D51" s="83"/>
      <c r="E51" s="54"/>
      <c r="F51" s="226"/>
      <c r="G51" s="226"/>
      <c r="H51" s="226"/>
      <c r="I51" s="226"/>
      <c r="J51" s="226"/>
      <c r="K51" s="226"/>
      <c r="L51" s="133" t="s">
        <v>156</v>
      </c>
      <c r="M51" s="133"/>
      <c r="N51" s="27"/>
      <c r="O51" s="27"/>
      <c r="P51" s="27"/>
      <c r="Q51" s="27"/>
      <c r="R51" s="27"/>
      <c r="S51" s="42"/>
      <c r="T51" s="53"/>
      <c r="U51"/>
      <c r="V51"/>
      <c r="W51"/>
      <c r="X51"/>
      <c r="Y51"/>
      <c r="Z51"/>
      <c r="AA51"/>
      <c r="AB51"/>
      <c r="AC51"/>
    </row>
    <row r="52" spans="1:29" x14ac:dyDescent="0.35">
      <c r="A52" s="117" t="s">
        <v>196</v>
      </c>
      <c r="B52" s="53"/>
      <c r="C52" s="83"/>
      <c r="D52" s="83"/>
      <c r="E52" s="23"/>
      <c r="F52" s="226"/>
      <c r="G52" s="226"/>
      <c r="H52" s="226"/>
      <c r="I52" s="226"/>
      <c r="J52" s="226"/>
      <c r="K52" s="226"/>
      <c r="L52" s="147">
        <f>SUM(F45:K52)</f>
        <v>0</v>
      </c>
      <c r="M52" s="27"/>
      <c r="N52" s="27"/>
      <c r="O52" s="27"/>
      <c r="P52" s="27"/>
      <c r="Q52" s="27"/>
      <c r="R52" s="27"/>
      <c r="S52" s="42"/>
      <c r="T52" s="53"/>
      <c r="U52"/>
      <c r="V52"/>
      <c r="W52"/>
      <c r="X52"/>
      <c r="Y52"/>
      <c r="Z52"/>
      <c r="AA52"/>
      <c r="AB52"/>
      <c r="AC52"/>
    </row>
    <row r="53" spans="1:29" x14ac:dyDescent="0.35">
      <c r="A53" s="86"/>
      <c r="B53" s="21"/>
      <c r="C53" s="21"/>
      <c r="D53" s="21"/>
      <c r="E53" s="27"/>
      <c r="F53" s="21"/>
      <c r="G53" s="21"/>
      <c r="H53" s="21"/>
      <c r="I53" s="21"/>
      <c r="J53" s="21"/>
      <c r="K53" s="21"/>
      <c r="L53" s="21"/>
      <c r="M53" s="21"/>
      <c r="N53" s="27"/>
      <c r="O53" s="27"/>
      <c r="P53" s="27"/>
      <c r="Q53" s="27"/>
      <c r="R53" s="27"/>
      <c r="S53" s="42"/>
      <c r="T53" s="53"/>
      <c r="U53"/>
      <c r="V53"/>
      <c r="W53"/>
      <c r="X53"/>
      <c r="Y53"/>
      <c r="Z53"/>
      <c r="AA53"/>
      <c r="AB53"/>
      <c r="AC53"/>
    </row>
    <row r="54" spans="1:29" x14ac:dyDescent="0.35">
      <c r="A54" s="133"/>
      <c r="B54" s="89"/>
      <c r="C54" s="21"/>
      <c r="D54" s="300"/>
      <c r="E54" s="301"/>
      <c r="F54" s="301"/>
      <c r="G54" s="301"/>
      <c r="H54" s="301"/>
      <c r="I54" s="301"/>
      <c r="J54" s="301"/>
      <c r="K54" s="21"/>
      <c r="L54" s="21"/>
      <c r="M54" s="21"/>
      <c r="N54" s="27"/>
      <c r="O54" s="27"/>
      <c r="P54" s="27"/>
      <c r="Q54" s="27"/>
      <c r="R54" s="27"/>
      <c r="S54" s="42"/>
      <c r="T54" s="53"/>
      <c r="U54"/>
      <c r="V54"/>
      <c r="W54"/>
      <c r="X54"/>
      <c r="Y54"/>
      <c r="Z54"/>
      <c r="AA54"/>
      <c r="AB54"/>
      <c r="AC54"/>
    </row>
    <row r="55" spans="1:29" x14ac:dyDescent="0.35">
      <c r="A55" s="20"/>
      <c r="B55" s="21"/>
      <c r="C55" s="21"/>
      <c r="D55" s="24"/>
      <c r="E55" s="46"/>
      <c r="F55" s="46"/>
      <c r="G55" s="46"/>
      <c r="H55" s="24"/>
      <c r="I55" s="21"/>
      <c r="J55" s="21"/>
      <c r="K55" s="21"/>
      <c r="L55" s="21"/>
      <c r="M55" s="21"/>
      <c r="N55" s="27"/>
      <c r="O55" s="27"/>
      <c r="P55" s="27"/>
      <c r="Q55" s="27"/>
      <c r="R55" s="27"/>
      <c r="S55" s="42"/>
      <c r="T55" s="53"/>
      <c r="U55"/>
      <c r="V55"/>
      <c r="W55"/>
      <c r="X55"/>
      <c r="Y55"/>
      <c r="Z55"/>
      <c r="AA55"/>
      <c r="AB55"/>
      <c r="AC55"/>
    </row>
    <row r="56" spans="1:29" x14ac:dyDescent="0.35">
      <c r="A56" s="55" t="s">
        <v>6</v>
      </c>
      <c r="B56" s="21"/>
      <c r="C56" s="94"/>
      <c r="D56" s="49" t="s">
        <v>87</v>
      </c>
      <c r="E56" s="49"/>
      <c r="F56" s="294" t="s">
        <v>70</v>
      </c>
      <c r="G56" s="294"/>
      <c r="H56" s="294"/>
      <c r="I56" s="294"/>
      <c r="J56" s="294"/>
      <c r="K56" s="294"/>
      <c r="L56" s="21"/>
      <c r="M56" s="27"/>
      <c r="N56" s="27"/>
      <c r="O56" s="27"/>
      <c r="P56" s="27"/>
      <c r="Q56" s="27"/>
      <c r="R56" s="27"/>
      <c r="S56" s="42"/>
      <c r="T56" s="53"/>
      <c r="U56"/>
      <c r="V56"/>
      <c r="W56"/>
      <c r="X56"/>
      <c r="Y56"/>
      <c r="Z56"/>
      <c r="AA56"/>
      <c r="AB56"/>
      <c r="AC56"/>
    </row>
    <row r="57" spans="1:29" x14ac:dyDescent="0.35">
      <c r="A57" s="117" t="s">
        <v>16</v>
      </c>
      <c r="B57" s="119">
        <v>2.9999999999999997E-4</v>
      </c>
      <c r="C57" s="84"/>
      <c r="D57" s="87">
        <f t="shared" ref="D57:D64" si="5">(1-EXP(-25*(B57)))/(1-EXP(-25))*4%+(1-(1-EXP(-25*(B57)))/(1-EXP(-25)))*15%</f>
        <v>0.1491780860300938</v>
      </c>
      <c r="E57" s="97"/>
      <c r="F57" s="91">
        <f t="shared" ref="F57:K62" si="6">F45*MIN(12.5*F$43*(NORMSDIST(1/SQRT(1-$D57)*NORMSINV($B57)+SQRT($D57)/SQRT(1-$D57)*NORMSINV(99.9%))-$B57),12.5*F$43)</f>
        <v>0</v>
      </c>
      <c r="G57" s="91">
        <f t="shared" si="6"/>
        <v>0</v>
      </c>
      <c r="H57" s="91">
        <f t="shared" si="6"/>
        <v>0</v>
      </c>
      <c r="I57" s="91">
        <f t="shared" si="6"/>
        <v>0</v>
      </c>
      <c r="J57" s="91">
        <f t="shared" si="6"/>
        <v>0</v>
      </c>
      <c r="K57" s="91">
        <f t="shared" si="6"/>
        <v>0</v>
      </c>
      <c r="L57" s="85"/>
      <c r="M57" s="27"/>
      <c r="N57" s="27"/>
      <c r="O57" s="27"/>
      <c r="P57" s="27"/>
      <c r="Q57" s="27"/>
      <c r="R57" s="27"/>
      <c r="S57" s="42"/>
      <c r="T57" s="53"/>
      <c r="U57"/>
      <c r="V57"/>
      <c r="W57"/>
      <c r="X57"/>
      <c r="Y57"/>
      <c r="Z57"/>
      <c r="AA57"/>
      <c r="AB57"/>
      <c r="AC57"/>
    </row>
    <row r="58" spans="1:29" x14ac:dyDescent="0.35">
      <c r="A58" s="117" t="s">
        <v>17</v>
      </c>
      <c r="B58" s="119">
        <v>6.4999999999999997E-4</v>
      </c>
      <c r="C58" s="84"/>
      <c r="D58" s="87">
        <f t="shared" si="5"/>
        <v>0.14822694508741099</v>
      </c>
      <c r="E58" s="97"/>
      <c r="F58" s="91">
        <f t="shared" si="6"/>
        <v>0</v>
      </c>
      <c r="G58" s="91">
        <f t="shared" si="6"/>
        <v>0</v>
      </c>
      <c r="H58" s="91">
        <f t="shared" si="6"/>
        <v>0</v>
      </c>
      <c r="I58" s="91">
        <f t="shared" si="6"/>
        <v>0</v>
      </c>
      <c r="J58" s="91">
        <f t="shared" si="6"/>
        <v>0</v>
      </c>
      <c r="K58" s="91">
        <f t="shared" si="6"/>
        <v>0</v>
      </c>
      <c r="L58" s="85"/>
      <c r="M58" s="27"/>
      <c r="N58" s="27"/>
      <c r="O58" s="27"/>
      <c r="P58" s="27"/>
      <c r="Q58" s="27"/>
      <c r="R58" s="27"/>
      <c r="S58" s="42"/>
      <c r="T58" s="53"/>
      <c r="U58"/>
      <c r="V58"/>
      <c r="W58"/>
      <c r="X58"/>
      <c r="Y58"/>
      <c r="Z58"/>
      <c r="AA58"/>
      <c r="AB58"/>
      <c r="AC58"/>
    </row>
    <row r="59" spans="1:29" x14ac:dyDescent="0.35">
      <c r="A59" s="117" t="s">
        <v>18</v>
      </c>
      <c r="B59" s="119">
        <v>1.5E-3</v>
      </c>
      <c r="C59" s="84"/>
      <c r="D59" s="87">
        <f t="shared" si="5"/>
        <v>0.14595138594923415</v>
      </c>
      <c r="E59" s="97"/>
      <c r="F59" s="91">
        <f t="shared" si="6"/>
        <v>0</v>
      </c>
      <c r="G59" s="91">
        <f t="shared" si="6"/>
        <v>0</v>
      </c>
      <c r="H59" s="91">
        <f t="shared" si="6"/>
        <v>0</v>
      </c>
      <c r="I59" s="91">
        <f t="shared" si="6"/>
        <v>0</v>
      </c>
      <c r="J59" s="91">
        <f t="shared" si="6"/>
        <v>0</v>
      </c>
      <c r="K59" s="91">
        <f t="shared" si="6"/>
        <v>0</v>
      </c>
      <c r="L59" s="85"/>
      <c r="M59" s="27"/>
      <c r="N59" s="27"/>
      <c r="O59" s="27"/>
      <c r="P59" s="27"/>
      <c r="Q59" s="27"/>
      <c r="R59" s="27"/>
      <c r="S59" s="42"/>
      <c r="T59" s="53"/>
      <c r="U59"/>
      <c r="V59"/>
      <c r="W59"/>
      <c r="X59"/>
      <c r="Y59"/>
      <c r="Z59"/>
      <c r="AA59"/>
      <c r="AB59"/>
      <c r="AC59"/>
    </row>
    <row r="60" spans="1:29" x14ac:dyDescent="0.35">
      <c r="A60" s="117" t="s">
        <v>19</v>
      </c>
      <c r="B60" s="119">
        <v>5.0000000000000001E-3</v>
      </c>
      <c r="C60" s="84"/>
      <c r="D60" s="87">
        <f t="shared" si="5"/>
        <v>0.13707465928412599</v>
      </c>
      <c r="E60" s="97"/>
      <c r="F60" s="91">
        <f t="shared" si="6"/>
        <v>0</v>
      </c>
      <c r="G60" s="91">
        <f t="shared" si="6"/>
        <v>0</v>
      </c>
      <c r="H60" s="91">
        <f t="shared" si="6"/>
        <v>0</v>
      </c>
      <c r="I60" s="91">
        <f t="shared" si="6"/>
        <v>0</v>
      </c>
      <c r="J60" s="91">
        <f t="shared" si="6"/>
        <v>0</v>
      </c>
      <c r="K60" s="91">
        <f t="shared" si="6"/>
        <v>0</v>
      </c>
      <c r="L60" s="85"/>
      <c r="M60" s="27"/>
      <c r="N60" s="27"/>
      <c r="O60" s="27"/>
      <c r="P60" s="27"/>
      <c r="Q60" s="27"/>
      <c r="R60" s="27"/>
      <c r="S60" s="42"/>
      <c r="T60" s="53"/>
      <c r="U60"/>
      <c r="V60"/>
      <c r="W60"/>
      <c r="X60"/>
      <c r="Y60"/>
      <c r="Z60"/>
      <c r="AA60"/>
      <c r="AB60"/>
      <c r="AC60"/>
    </row>
    <row r="61" spans="1:29" x14ac:dyDescent="0.35">
      <c r="A61" s="117" t="s">
        <v>20</v>
      </c>
      <c r="B61" s="119">
        <v>1.4E-2</v>
      </c>
      <c r="C61" s="84"/>
      <c r="D61" s="87">
        <f t="shared" si="5"/>
        <v>0.11751568986860733</v>
      </c>
      <c r="E61" s="97"/>
      <c r="F61" s="91">
        <f t="shared" si="6"/>
        <v>0</v>
      </c>
      <c r="G61" s="91">
        <f t="shared" si="6"/>
        <v>0</v>
      </c>
      <c r="H61" s="91">
        <f t="shared" si="6"/>
        <v>0</v>
      </c>
      <c r="I61" s="91">
        <f t="shared" si="6"/>
        <v>0</v>
      </c>
      <c r="J61" s="91">
        <f t="shared" si="6"/>
        <v>0</v>
      </c>
      <c r="K61" s="91">
        <f t="shared" si="6"/>
        <v>0</v>
      </c>
      <c r="L61" s="85"/>
      <c r="M61" s="27"/>
      <c r="N61" s="27"/>
      <c r="O61" s="27"/>
      <c r="P61" s="27"/>
      <c r="Q61" s="27"/>
      <c r="R61" s="27"/>
      <c r="S61" s="42"/>
      <c r="T61" s="53"/>
      <c r="U61"/>
      <c r="V61"/>
      <c r="W61"/>
      <c r="X61"/>
      <c r="Y61"/>
      <c r="Z61"/>
      <c r="AA61"/>
      <c r="AB61"/>
      <c r="AC61"/>
    </row>
    <row r="62" spans="1:29" x14ac:dyDescent="0.35">
      <c r="A62" s="117" t="s">
        <v>21</v>
      </c>
      <c r="B62" s="118">
        <v>0.06</v>
      </c>
      <c r="C62" s="22"/>
      <c r="D62" s="87">
        <f t="shared" si="5"/>
        <v>6.4544317615140484E-2</v>
      </c>
      <c r="E62" s="97"/>
      <c r="F62" s="91">
        <f t="shared" si="6"/>
        <v>0</v>
      </c>
      <c r="G62" s="91">
        <f t="shared" si="6"/>
        <v>0</v>
      </c>
      <c r="H62" s="91">
        <f t="shared" si="6"/>
        <v>0</v>
      </c>
      <c r="I62" s="91">
        <f t="shared" si="6"/>
        <v>0</v>
      </c>
      <c r="J62" s="91">
        <f t="shared" si="6"/>
        <v>0</v>
      </c>
      <c r="K62" s="91">
        <f t="shared" si="6"/>
        <v>0</v>
      </c>
      <c r="L62" s="85"/>
      <c r="M62" s="27"/>
      <c r="N62" s="27"/>
      <c r="O62" s="27"/>
      <c r="P62" s="27"/>
      <c r="Q62" s="27"/>
      <c r="R62" s="27"/>
      <c r="S62" s="42"/>
      <c r="T62" s="53"/>
      <c r="U62"/>
      <c r="V62"/>
      <c r="W62"/>
      <c r="X62"/>
      <c r="Y62"/>
      <c r="Z62"/>
      <c r="AA62"/>
      <c r="AB62"/>
      <c r="AC62"/>
    </row>
    <row r="63" spans="1:29" x14ac:dyDescent="0.35">
      <c r="A63" s="117" t="s">
        <v>22</v>
      </c>
      <c r="B63" s="118">
        <v>0.15</v>
      </c>
      <c r="C63" s="22"/>
      <c r="D63" s="87">
        <f t="shared" si="5"/>
        <v>4.2586952042669261E-2</v>
      </c>
      <c r="E63" s="97"/>
      <c r="F63" s="91">
        <f t="shared" ref="F63:K63" si="7">F51*MIN(12.5*F$43*(NORMSDIST(1/SQRT(1-$D63)*NORMSINV($B63)+SQRT($D63)/SQRT(1-$D63)*NORMSINV(99.9%))-$B63),12.5*F$43)</f>
        <v>0</v>
      </c>
      <c r="G63" s="91">
        <f t="shared" si="7"/>
        <v>0</v>
      </c>
      <c r="H63" s="91">
        <f t="shared" si="7"/>
        <v>0</v>
      </c>
      <c r="I63" s="91">
        <f t="shared" si="7"/>
        <v>0</v>
      </c>
      <c r="J63" s="91">
        <f t="shared" si="7"/>
        <v>0</v>
      </c>
      <c r="K63" s="91">
        <f t="shared" si="7"/>
        <v>0</v>
      </c>
      <c r="L63" s="85"/>
      <c r="M63" s="27"/>
      <c r="N63" s="27"/>
      <c r="O63" s="27"/>
      <c r="P63" s="27"/>
      <c r="Q63" s="27"/>
      <c r="R63" s="27"/>
      <c r="S63" s="42"/>
      <c r="T63" s="53"/>
      <c r="U63"/>
      <c r="V63"/>
      <c r="W63"/>
      <c r="X63"/>
      <c r="Y63"/>
      <c r="Z63"/>
      <c r="AA63"/>
      <c r="AB63"/>
      <c r="AC63"/>
    </row>
    <row r="64" spans="1:29" x14ac:dyDescent="0.35">
      <c r="A64" s="117" t="s">
        <v>206</v>
      </c>
      <c r="B64" s="118">
        <v>0.99999999989999999</v>
      </c>
      <c r="C64" s="22"/>
      <c r="D64" s="87">
        <f t="shared" si="5"/>
        <v>0.04</v>
      </c>
      <c r="E64" s="97"/>
      <c r="F64" s="91">
        <f t="shared" ref="F64:K64" si="8">F52*MIN(12.5*F$43*(NORMSDIST(1/SQRT(1-$D64)*NORMSINV($B64)+SQRT($D64)/SQRT(1-$D64)*NORMSINV(99.9%))-$B64),12.5*F$43)</f>
        <v>0</v>
      </c>
      <c r="G64" s="91">
        <f t="shared" si="8"/>
        <v>0</v>
      </c>
      <c r="H64" s="91">
        <f t="shared" si="8"/>
        <v>0</v>
      </c>
      <c r="I64" s="91">
        <f t="shared" si="8"/>
        <v>0</v>
      </c>
      <c r="J64" s="91">
        <f t="shared" si="8"/>
        <v>0</v>
      </c>
      <c r="K64" s="91">
        <f t="shared" si="8"/>
        <v>0</v>
      </c>
      <c r="L64" s="96"/>
      <c r="M64" s="27"/>
      <c r="N64" s="27"/>
      <c r="O64" s="27"/>
      <c r="P64" s="27"/>
      <c r="Q64" s="27"/>
      <c r="R64" s="27"/>
      <c r="S64" s="42"/>
      <c r="T64" s="53"/>
      <c r="U64"/>
      <c r="V64"/>
      <c r="W64"/>
      <c r="X64"/>
      <c r="Y64"/>
      <c r="Z64"/>
      <c r="AA64"/>
      <c r="AB64"/>
      <c r="AC64"/>
    </row>
    <row r="65" spans="1:29" x14ac:dyDescent="0.35">
      <c r="A65" s="20"/>
      <c r="B65" s="21"/>
      <c r="C65" s="21"/>
      <c r="D65" s="21"/>
      <c r="E65" s="21"/>
      <c r="F65" s="21"/>
      <c r="G65" s="21"/>
      <c r="H65" s="21"/>
      <c r="I65" s="21"/>
      <c r="J65" s="21"/>
      <c r="K65" s="21"/>
      <c r="L65" s="21"/>
      <c r="M65" s="21"/>
      <c r="N65" s="27"/>
      <c r="O65" s="27"/>
      <c r="P65" s="27"/>
      <c r="Q65" s="27"/>
      <c r="R65" s="27"/>
      <c r="S65" s="42"/>
      <c r="T65" s="53"/>
      <c r="U65"/>
      <c r="V65"/>
      <c r="W65"/>
      <c r="X65"/>
      <c r="Y65"/>
      <c r="Z65"/>
      <c r="AA65"/>
      <c r="AB65"/>
      <c r="AC65"/>
    </row>
    <row r="66" spans="1:29" x14ac:dyDescent="0.35">
      <c r="A66" s="34" t="s">
        <v>67</v>
      </c>
      <c r="B66" s="92">
        <f>SUM(F57:K64)</f>
        <v>0</v>
      </c>
      <c r="C66" s="21"/>
      <c r="D66" s="21"/>
      <c r="E66" s="31"/>
      <c r="F66" s="21"/>
      <c r="G66" s="21"/>
      <c r="H66" s="21"/>
      <c r="I66" s="21"/>
      <c r="J66" s="21"/>
      <c r="K66" s="21"/>
      <c r="L66" s="21"/>
      <c r="M66" s="21"/>
      <c r="N66" s="27"/>
      <c r="O66" s="27"/>
      <c r="P66" s="27"/>
      <c r="Q66" s="27"/>
      <c r="R66" s="27"/>
      <c r="S66" s="42"/>
      <c r="T66" s="53"/>
      <c r="U66"/>
      <c r="V66"/>
      <c r="W66"/>
      <c r="X66"/>
      <c r="Y66"/>
      <c r="Z66"/>
      <c r="AA66"/>
      <c r="AB66"/>
      <c r="AC66"/>
    </row>
    <row r="67" spans="1:29" x14ac:dyDescent="0.35">
      <c r="A67" s="34"/>
      <c r="B67" s="92"/>
      <c r="C67" s="21"/>
      <c r="D67" s="21"/>
      <c r="E67" s="31"/>
      <c r="F67" s="21"/>
      <c r="G67" s="21"/>
      <c r="H67" s="21"/>
      <c r="I67" s="21"/>
      <c r="J67" s="21"/>
      <c r="K67" s="21"/>
      <c r="L67" s="21"/>
      <c r="M67" s="21"/>
      <c r="N67" s="27"/>
      <c r="O67" s="27"/>
      <c r="P67" s="27"/>
      <c r="Q67" s="27"/>
      <c r="R67" s="27"/>
      <c r="S67" s="42"/>
      <c r="T67" s="53"/>
      <c r="U67"/>
      <c r="V67"/>
      <c r="W67"/>
      <c r="X67"/>
      <c r="Y67"/>
      <c r="Z67"/>
      <c r="AA67"/>
      <c r="AB67"/>
      <c r="AC67"/>
    </row>
    <row r="68" spans="1:29" x14ac:dyDescent="0.35">
      <c r="A68" s="34" t="s">
        <v>305</v>
      </c>
      <c r="B68" s="158">
        <f>Data!K19</f>
        <v>0</v>
      </c>
      <c r="C68" s="23"/>
      <c r="D68" s="21"/>
      <c r="E68" s="31"/>
      <c r="F68" s="21"/>
      <c r="G68" s="21"/>
      <c r="H68" s="21"/>
      <c r="I68" s="21"/>
      <c r="J68" s="21"/>
      <c r="K68" s="21"/>
      <c r="L68" s="21"/>
      <c r="M68" s="21"/>
      <c r="N68" s="27"/>
      <c r="O68" s="27"/>
      <c r="P68" s="27"/>
      <c r="Q68" s="27"/>
      <c r="R68" s="27"/>
      <c r="S68" s="42"/>
      <c r="T68" s="53"/>
      <c r="U68"/>
      <c r="V68"/>
      <c r="W68"/>
      <c r="X68"/>
      <c r="Y68"/>
      <c r="Z68"/>
      <c r="AA68"/>
      <c r="AB68"/>
      <c r="AC68"/>
    </row>
    <row r="69" spans="1:29" x14ac:dyDescent="0.35">
      <c r="A69" s="34" t="s">
        <v>30</v>
      </c>
      <c r="B69" s="92">
        <f>MAX(-B68*12.5,-B67)</f>
        <v>0</v>
      </c>
      <c r="C69" s="23"/>
      <c r="D69" s="126" t="s">
        <v>119</v>
      </c>
      <c r="E69" s="31"/>
      <c r="F69" s="21"/>
      <c r="G69" s="21"/>
      <c r="H69" s="21"/>
      <c r="I69" s="21"/>
      <c r="J69" s="21"/>
      <c r="K69" s="21"/>
      <c r="L69" s="21"/>
      <c r="M69" s="21"/>
      <c r="N69" s="27"/>
      <c r="O69" s="27"/>
      <c r="P69" s="27"/>
      <c r="Q69" s="27"/>
      <c r="R69" s="27"/>
      <c r="S69" s="42"/>
      <c r="T69" s="53"/>
      <c r="U69"/>
      <c r="V69"/>
      <c r="W69"/>
      <c r="X69"/>
      <c r="Y69"/>
      <c r="Z69"/>
      <c r="AA69"/>
      <c r="AB69"/>
      <c r="AC69"/>
    </row>
    <row r="70" spans="1:29" x14ac:dyDescent="0.35">
      <c r="A70" s="34"/>
      <c r="B70" s="22"/>
      <c r="C70" s="23"/>
      <c r="D70" s="21"/>
      <c r="E70" s="31"/>
      <c r="F70" s="21"/>
      <c r="G70" s="21"/>
      <c r="H70" s="21"/>
      <c r="I70" s="21"/>
      <c r="J70" s="21"/>
      <c r="K70" s="21"/>
      <c r="L70" s="21"/>
      <c r="M70" s="21"/>
      <c r="N70" s="27"/>
      <c r="O70" s="27"/>
      <c r="P70" s="27"/>
      <c r="Q70" s="27"/>
      <c r="R70" s="27"/>
      <c r="S70" s="42"/>
      <c r="T70" s="53"/>
      <c r="U70"/>
      <c r="V70"/>
      <c r="W70"/>
      <c r="X70"/>
      <c r="Y70"/>
      <c r="Z70"/>
      <c r="AA70"/>
      <c r="AB70"/>
      <c r="AC70"/>
    </row>
    <row r="71" spans="1:29" x14ac:dyDescent="0.35">
      <c r="A71" s="38" t="s">
        <v>68</v>
      </c>
      <c r="B71" s="113">
        <f>B66+B69</f>
        <v>0</v>
      </c>
      <c r="C71" s="32"/>
      <c r="D71" s="32"/>
      <c r="E71" s="33"/>
      <c r="F71" s="32"/>
      <c r="G71" s="32"/>
      <c r="H71" s="32"/>
      <c r="I71" s="32"/>
      <c r="J71" s="32"/>
      <c r="K71" s="32"/>
      <c r="L71" s="32"/>
      <c r="M71" s="32"/>
      <c r="N71" s="103"/>
      <c r="O71" s="103"/>
      <c r="P71" s="103"/>
      <c r="Q71" s="103"/>
      <c r="R71" s="103"/>
      <c r="S71" s="104"/>
      <c r="T71" s="53"/>
      <c r="U71"/>
      <c r="V71"/>
      <c r="W71"/>
      <c r="X71"/>
      <c r="Y71"/>
      <c r="Z71"/>
      <c r="AA71"/>
      <c r="AB71"/>
      <c r="AC71"/>
    </row>
    <row r="72" spans="1:29" x14ac:dyDescent="0.35">
      <c r="A72" s="34"/>
      <c r="B72" s="29"/>
      <c r="C72" s="21"/>
      <c r="D72" s="21"/>
      <c r="E72" s="21"/>
      <c r="F72" s="21"/>
      <c r="G72" s="21"/>
      <c r="H72" s="21"/>
      <c r="I72" s="21"/>
      <c r="J72" s="21"/>
      <c r="K72" s="21"/>
      <c r="L72" s="21"/>
      <c r="M72" s="21"/>
      <c r="N72" s="53"/>
      <c r="O72" s="53"/>
      <c r="P72" s="53"/>
      <c r="Q72" s="53"/>
      <c r="R72" s="53"/>
      <c r="S72" s="53"/>
      <c r="T72" s="53"/>
      <c r="U72"/>
      <c r="V72"/>
      <c r="W72"/>
      <c r="X72"/>
      <c r="Y72"/>
      <c r="Z72"/>
      <c r="AA72"/>
      <c r="AB72"/>
      <c r="AC72"/>
    </row>
    <row r="73" spans="1:29" x14ac:dyDescent="0.35">
      <c r="A73" s="17" t="s">
        <v>306</v>
      </c>
      <c r="B73" s="18"/>
      <c r="C73" s="18"/>
      <c r="D73" s="18"/>
      <c r="E73" s="18"/>
      <c r="F73" s="307"/>
      <c r="G73" s="308"/>
      <c r="H73" s="308"/>
      <c r="I73" s="308"/>
      <c r="J73" s="308"/>
      <c r="K73" s="308"/>
      <c r="L73" s="19"/>
      <c r="M73" s="18"/>
      <c r="N73" s="19"/>
      <c r="O73" s="19"/>
      <c r="P73" s="19"/>
      <c r="Q73" s="19"/>
      <c r="R73" s="19"/>
      <c r="S73" s="131"/>
      <c r="T73" s="53"/>
      <c r="U73"/>
      <c r="V73"/>
      <c r="W73"/>
      <c r="X73"/>
      <c r="Y73"/>
      <c r="Z73"/>
      <c r="AA73"/>
      <c r="AB73"/>
      <c r="AC73"/>
    </row>
    <row r="74" spans="1:29" x14ac:dyDescent="0.35">
      <c r="A74" s="64"/>
      <c r="B74" s="21"/>
      <c r="C74" s="21"/>
      <c r="D74" s="21"/>
      <c r="E74" s="21"/>
      <c r="F74" s="49"/>
      <c r="G74" s="149"/>
      <c r="H74" s="149"/>
      <c r="I74" s="149"/>
      <c r="J74" s="149"/>
      <c r="K74" s="149"/>
      <c r="L74" s="150"/>
      <c r="M74" s="21"/>
      <c r="N74" s="27"/>
      <c r="O74" s="27"/>
      <c r="P74" s="27"/>
      <c r="Q74" s="27"/>
      <c r="R74" s="27"/>
      <c r="S74" s="42"/>
      <c r="T74" s="53"/>
      <c r="U74"/>
      <c r="V74"/>
      <c r="W74"/>
      <c r="X74"/>
      <c r="Y74"/>
      <c r="Z74"/>
      <c r="AA74"/>
      <c r="AB74"/>
      <c r="AC74"/>
    </row>
    <row r="75" spans="1:29" x14ac:dyDescent="0.35">
      <c r="A75" s="145" t="s">
        <v>291</v>
      </c>
      <c r="B75" s="91">
        <f>Data!E20</f>
        <v>0</v>
      </c>
      <c r="C75" s="21"/>
      <c r="D75" s="21"/>
      <c r="E75" s="21"/>
      <c r="F75" s="49"/>
      <c r="G75" s="149"/>
      <c r="H75" s="149"/>
      <c r="I75" s="149"/>
      <c r="J75" s="149"/>
      <c r="K75" s="149"/>
      <c r="L75" s="150"/>
      <c r="M75" s="21"/>
      <c r="N75" s="27"/>
      <c r="O75" s="27"/>
      <c r="P75" s="27"/>
      <c r="Q75" s="27"/>
      <c r="R75" s="27"/>
      <c r="S75" s="42"/>
      <c r="T75" s="53"/>
      <c r="U75"/>
      <c r="V75"/>
      <c r="W75"/>
      <c r="X75"/>
      <c r="Y75"/>
      <c r="Z75"/>
      <c r="AA75"/>
      <c r="AB75"/>
      <c r="AC75"/>
    </row>
    <row r="76" spans="1:29" x14ac:dyDescent="0.35">
      <c r="A76" s="145" t="s">
        <v>292</v>
      </c>
      <c r="B76" s="91">
        <f>Data!G20</f>
        <v>0</v>
      </c>
      <c r="C76" s="21"/>
      <c r="D76" s="21"/>
      <c r="E76" s="21"/>
      <c r="F76" s="53"/>
      <c r="G76" s="53"/>
      <c r="H76" s="53"/>
      <c r="I76" s="53"/>
      <c r="J76" s="53"/>
      <c r="K76" s="53"/>
      <c r="L76" s="142"/>
      <c r="M76" s="21"/>
      <c r="N76" s="27"/>
      <c r="O76" s="27"/>
      <c r="P76" s="27"/>
      <c r="Q76" s="27"/>
      <c r="R76" s="27"/>
      <c r="S76" s="42"/>
      <c r="T76" s="53"/>
      <c r="U76"/>
      <c r="V76"/>
      <c r="W76"/>
      <c r="X76"/>
      <c r="Y76"/>
      <c r="Z76"/>
      <c r="AA76"/>
      <c r="AB76"/>
      <c r="AC76"/>
    </row>
    <row r="77" spans="1:29" x14ac:dyDescent="0.35">
      <c r="A77" s="145" t="s">
        <v>293</v>
      </c>
      <c r="B77" s="91">
        <f>SUM(B75:B76)</f>
        <v>0</v>
      </c>
      <c r="C77" s="22"/>
      <c r="D77" s="22"/>
      <c r="E77" s="21"/>
      <c r="F77" s="294" t="s">
        <v>307</v>
      </c>
      <c r="G77" s="309"/>
      <c r="H77" s="309"/>
      <c r="I77" s="309"/>
      <c r="J77" s="309"/>
      <c r="K77" s="309"/>
      <c r="L77" s="53"/>
      <c r="N77" s="27"/>
      <c r="O77" s="27"/>
      <c r="P77" s="27"/>
      <c r="Q77" s="27"/>
      <c r="R77" s="27"/>
      <c r="S77" s="42"/>
      <c r="T77" s="53"/>
      <c r="U77"/>
      <c r="V77"/>
      <c r="W77"/>
      <c r="X77"/>
      <c r="Y77"/>
      <c r="Z77"/>
      <c r="AA77"/>
      <c r="AB77"/>
      <c r="AC77"/>
    </row>
    <row r="78" spans="1:29" x14ac:dyDescent="0.35">
      <c r="A78" s="105"/>
      <c r="B78" s="27"/>
      <c r="C78" s="27"/>
      <c r="D78" s="304" t="s">
        <v>272</v>
      </c>
      <c r="E78" s="305"/>
      <c r="F78" s="118"/>
      <c r="G78" s="118"/>
      <c r="H78" s="118"/>
      <c r="I78" s="118"/>
      <c r="J78" s="118"/>
      <c r="K78" s="118"/>
      <c r="L78" s="147"/>
      <c r="M78" s="150"/>
      <c r="N78" s="27"/>
      <c r="O78" s="27"/>
      <c r="P78" s="27"/>
      <c r="Q78" s="27"/>
      <c r="R78" s="27"/>
      <c r="S78" s="42"/>
      <c r="T78" s="53"/>
      <c r="U78"/>
      <c r="V78"/>
      <c r="W78"/>
      <c r="X78"/>
      <c r="Y78"/>
      <c r="Z78"/>
      <c r="AA78"/>
      <c r="AB78"/>
      <c r="AC78"/>
    </row>
    <row r="79" spans="1:29" x14ac:dyDescent="0.35">
      <c r="A79" s="44" t="s">
        <v>161</v>
      </c>
      <c r="B79" s="66"/>
      <c r="C79" s="66"/>
      <c r="D79" s="66"/>
      <c r="E79" s="21"/>
      <c r="F79" s="21"/>
      <c r="G79" s="21"/>
      <c r="H79" s="21"/>
      <c r="I79" s="21"/>
      <c r="J79" s="21"/>
      <c r="K79" s="21"/>
      <c r="L79" s="21"/>
      <c r="M79" s="27"/>
      <c r="N79" s="27"/>
      <c r="O79" s="27"/>
      <c r="P79" s="27"/>
      <c r="Q79" s="27"/>
      <c r="R79" s="27"/>
      <c r="S79" s="42"/>
      <c r="T79" s="53"/>
      <c r="U79"/>
      <c r="V79"/>
      <c r="W79"/>
      <c r="X79"/>
      <c r="Y79"/>
      <c r="Z79"/>
      <c r="AA79"/>
      <c r="AB79"/>
      <c r="AC79"/>
    </row>
    <row r="80" spans="1:29" x14ac:dyDescent="0.35">
      <c r="A80" s="117" t="s">
        <v>205</v>
      </c>
      <c r="B80" s="53"/>
      <c r="C80" s="83"/>
      <c r="D80" s="83"/>
      <c r="E80" s="54"/>
      <c r="F80" s="226"/>
      <c r="G80" s="226"/>
      <c r="H80" s="226"/>
      <c r="I80" s="226"/>
      <c r="J80" s="226"/>
      <c r="K80" s="226"/>
      <c r="L80" s="58"/>
      <c r="M80" s="21"/>
      <c r="N80" s="27"/>
      <c r="O80" s="27"/>
      <c r="P80" s="27"/>
      <c r="Q80" s="27"/>
      <c r="R80" s="27"/>
      <c r="S80" s="42"/>
      <c r="T80" s="53"/>
      <c r="U80"/>
      <c r="V80"/>
      <c r="W80"/>
      <c r="X80"/>
      <c r="Y80"/>
      <c r="Z80"/>
      <c r="AA80"/>
      <c r="AB80"/>
      <c r="AC80"/>
    </row>
    <row r="81" spans="1:29" x14ac:dyDescent="0.35">
      <c r="A81" s="117" t="s">
        <v>199</v>
      </c>
      <c r="B81" s="53"/>
      <c r="C81" s="83"/>
      <c r="D81" s="83"/>
      <c r="E81" s="54"/>
      <c r="F81" s="226"/>
      <c r="G81" s="226"/>
      <c r="H81" s="226"/>
      <c r="I81" s="226"/>
      <c r="J81" s="226"/>
      <c r="K81" s="226"/>
      <c r="L81" s="27"/>
      <c r="M81" s="21"/>
      <c r="N81" s="27"/>
      <c r="O81" s="27"/>
      <c r="P81" s="27"/>
      <c r="Q81" s="27"/>
      <c r="R81" s="27"/>
      <c r="S81" s="42"/>
      <c r="T81" s="53"/>
      <c r="U81"/>
      <c r="V81"/>
      <c r="W81"/>
      <c r="X81"/>
      <c r="Y81"/>
      <c r="Z81"/>
      <c r="AA81"/>
      <c r="AB81"/>
      <c r="AC81"/>
    </row>
    <row r="82" spans="1:29" x14ac:dyDescent="0.35">
      <c r="A82" s="117" t="s">
        <v>200</v>
      </c>
      <c r="B82" s="53"/>
      <c r="C82" s="83"/>
      <c r="D82" s="83"/>
      <c r="E82" s="54"/>
      <c r="F82" s="226"/>
      <c r="G82" s="226"/>
      <c r="H82" s="226"/>
      <c r="I82" s="226"/>
      <c r="J82" s="226"/>
      <c r="K82" s="226"/>
      <c r="L82" s="27"/>
      <c r="M82" s="21"/>
      <c r="N82" s="27"/>
      <c r="O82" s="27"/>
      <c r="P82" s="27"/>
      <c r="Q82" s="27"/>
      <c r="R82" s="27"/>
      <c r="S82" s="42"/>
      <c r="T82" s="53"/>
      <c r="U82"/>
      <c r="V82"/>
      <c r="W82"/>
      <c r="X82"/>
      <c r="Y82"/>
      <c r="Z82"/>
      <c r="AA82"/>
      <c r="AB82"/>
      <c r="AC82"/>
    </row>
    <row r="83" spans="1:29" x14ac:dyDescent="0.35">
      <c r="A83" s="117" t="s">
        <v>201</v>
      </c>
      <c r="B83" s="53"/>
      <c r="C83" s="83"/>
      <c r="D83" s="83"/>
      <c r="E83" s="54"/>
      <c r="F83" s="226"/>
      <c r="G83" s="226"/>
      <c r="H83" s="226"/>
      <c r="I83" s="226"/>
      <c r="J83" s="226"/>
      <c r="K83" s="226"/>
      <c r="L83" s="114"/>
      <c r="M83" s="21"/>
      <c r="N83" s="27"/>
      <c r="O83" s="27"/>
      <c r="P83" s="27"/>
      <c r="Q83" s="27"/>
      <c r="R83" s="27"/>
      <c r="S83" s="42"/>
      <c r="T83" s="53"/>
      <c r="U83"/>
      <c r="V83"/>
      <c r="W83"/>
      <c r="X83"/>
      <c r="Y83"/>
      <c r="Z83"/>
      <c r="AA83"/>
      <c r="AB83"/>
      <c r="AC83"/>
    </row>
    <row r="84" spans="1:29" x14ac:dyDescent="0.35">
      <c r="A84" s="117" t="s">
        <v>202</v>
      </c>
      <c r="B84" s="53"/>
      <c r="C84" s="83"/>
      <c r="D84" s="83"/>
      <c r="E84" s="54"/>
      <c r="F84" s="226"/>
      <c r="G84" s="226"/>
      <c r="H84" s="226"/>
      <c r="I84" s="226"/>
      <c r="J84" s="226"/>
      <c r="K84" s="226"/>
      <c r="L84" s="133"/>
      <c r="M84" s="134"/>
      <c r="N84" s="27"/>
      <c r="O84" s="27"/>
      <c r="P84" s="27"/>
      <c r="Q84" s="27"/>
      <c r="R84" s="27"/>
      <c r="S84" s="42"/>
      <c r="T84" s="53"/>
      <c r="U84"/>
      <c r="V84"/>
      <c r="W84"/>
      <c r="X84"/>
      <c r="Y84"/>
      <c r="Z84"/>
      <c r="AA84"/>
      <c r="AB84"/>
      <c r="AC84"/>
    </row>
    <row r="85" spans="1:29" ht="15.75" customHeight="1" x14ac:dyDescent="0.35">
      <c r="A85" s="117" t="s">
        <v>203</v>
      </c>
      <c r="B85" s="53"/>
      <c r="C85" s="83"/>
      <c r="D85" s="83"/>
      <c r="E85" s="54"/>
      <c r="F85" s="226"/>
      <c r="G85" s="226"/>
      <c r="H85" s="226"/>
      <c r="I85" s="226"/>
      <c r="J85" s="226"/>
      <c r="K85" s="226"/>
      <c r="L85" s="133"/>
      <c r="M85" s="134"/>
      <c r="N85" s="27"/>
      <c r="O85" s="27"/>
      <c r="P85" s="27"/>
      <c r="Q85" s="27"/>
      <c r="R85" s="27"/>
      <c r="S85" s="42"/>
      <c r="T85" s="53"/>
      <c r="U85"/>
      <c r="V85"/>
      <c r="W85"/>
      <c r="X85"/>
      <c r="Y85"/>
      <c r="Z85"/>
      <c r="AA85"/>
      <c r="AB85"/>
      <c r="AC85"/>
    </row>
    <row r="86" spans="1:29" x14ac:dyDescent="0.35">
      <c r="A86" s="117" t="s">
        <v>204</v>
      </c>
      <c r="B86" s="53"/>
      <c r="C86" s="83"/>
      <c r="D86" s="83"/>
      <c r="E86" s="54"/>
      <c r="F86" s="226"/>
      <c r="G86" s="226"/>
      <c r="H86" s="226"/>
      <c r="I86" s="226"/>
      <c r="J86" s="226"/>
      <c r="K86" s="226"/>
      <c r="L86" s="133" t="s">
        <v>156</v>
      </c>
      <c r="M86" s="133"/>
      <c r="N86" s="27"/>
      <c r="O86" s="27"/>
      <c r="P86" s="27"/>
      <c r="Q86" s="27"/>
      <c r="R86" s="27"/>
      <c r="S86" s="42"/>
      <c r="T86" s="53"/>
      <c r="U86"/>
      <c r="V86"/>
      <c r="W86"/>
      <c r="X86"/>
      <c r="Y86"/>
      <c r="Z86"/>
      <c r="AA86"/>
      <c r="AB86"/>
      <c r="AC86"/>
    </row>
    <row r="87" spans="1:29" x14ac:dyDescent="0.35">
      <c r="A87" s="117" t="s">
        <v>196</v>
      </c>
      <c r="B87" s="53"/>
      <c r="C87" s="83"/>
      <c r="D87" s="83"/>
      <c r="E87" s="23"/>
      <c r="F87" s="226"/>
      <c r="G87" s="226"/>
      <c r="H87" s="226"/>
      <c r="I87" s="226"/>
      <c r="J87" s="226"/>
      <c r="K87" s="226"/>
      <c r="L87" s="147">
        <f>SUM(F80:K87)</f>
        <v>0</v>
      </c>
      <c r="M87" s="27"/>
      <c r="N87" s="27"/>
      <c r="O87" s="27"/>
      <c r="P87" s="27"/>
      <c r="Q87" s="27"/>
      <c r="R87" s="27"/>
      <c r="S87" s="42"/>
      <c r="T87" s="53"/>
      <c r="U87"/>
      <c r="V87"/>
      <c r="W87"/>
      <c r="X87"/>
      <c r="Y87"/>
      <c r="Z87"/>
      <c r="AA87"/>
      <c r="AB87"/>
      <c r="AC87"/>
    </row>
    <row r="88" spans="1:29" x14ac:dyDescent="0.35">
      <c r="A88" s="86"/>
      <c r="B88" s="21"/>
      <c r="C88" s="21"/>
      <c r="D88" s="21"/>
      <c r="E88" s="27"/>
      <c r="F88" s="21"/>
      <c r="G88" s="21"/>
      <c r="H88" s="21"/>
      <c r="I88" s="21"/>
      <c r="J88" s="21"/>
      <c r="K88" s="21"/>
      <c r="L88" s="21"/>
      <c r="M88" s="21"/>
      <c r="N88" s="27"/>
      <c r="O88" s="27"/>
      <c r="P88" s="27"/>
      <c r="Q88" s="27"/>
      <c r="R88" s="27"/>
      <c r="S88" s="42"/>
      <c r="T88" s="53"/>
      <c r="U88"/>
      <c r="V88"/>
      <c r="W88"/>
      <c r="X88"/>
      <c r="Y88"/>
      <c r="Z88"/>
      <c r="AA88"/>
      <c r="AB88"/>
      <c r="AC88"/>
    </row>
    <row r="89" spans="1:29" x14ac:dyDescent="0.35">
      <c r="A89" s="133"/>
      <c r="B89" s="89"/>
      <c r="C89" s="28"/>
      <c r="D89" s="28"/>
      <c r="E89" s="21"/>
      <c r="F89" s="49"/>
      <c r="G89" s="109"/>
      <c r="H89" s="109"/>
      <c r="I89" s="109"/>
      <c r="J89" s="109"/>
      <c r="K89" s="109"/>
      <c r="L89" s="109"/>
      <c r="M89" s="21"/>
      <c r="N89" s="27"/>
      <c r="O89" s="27"/>
      <c r="P89" s="27"/>
      <c r="Q89" s="27"/>
      <c r="R89" s="27"/>
      <c r="S89" s="42"/>
      <c r="T89" s="53"/>
      <c r="U89"/>
      <c r="V89"/>
      <c r="W89"/>
      <c r="X89"/>
      <c r="Y89"/>
      <c r="Z89"/>
      <c r="AA89"/>
      <c r="AB89"/>
      <c r="AC89"/>
    </row>
    <row r="90" spans="1:29" x14ac:dyDescent="0.35">
      <c r="A90" s="20"/>
      <c r="B90" s="21"/>
      <c r="C90" s="21"/>
      <c r="D90" s="24"/>
      <c r="E90" s="46"/>
      <c r="F90" s="46"/>
      <c r="G90" s="46"/>
      <c r="H90" s="24"/>
      <c r="I90" s="21"/>
      <c r="J90" s="21"/>
      <c r="K90" s="21"/>
      <c r="L90" s="21"/>
      <c r="M90" s="21"/>
      <c r="N90" s="27"/>
      <c r="O90" s="27"/>
      <c r="P90" s="27"/>
      <c r="Q90" s="27"/>
      <c r="R90" s="27"/>
      <c r="S90" s="42"/>
      <c r="T90" s="53"/>
      <c r="U90"/>
      <c r="V90"/>
      <c r="W90"/>
      <c r="X90"/>
      <c r="Y90"/>
      <c r="Z90"/>
      <c r="AA90"/>
      <c r="AB90"/>
      <c r="AC90"/>
    </row>
    <row r="91" spans="1:29" x14ac:dyDescent="0.35">
      <c r="A91" s="44" t="s">
        <v>6</v>
      </c>
      <c r="B91" s="21"/>
      <c r="C91" s="21"/>
      <c r="D91" s="49" t="s">
        <v>87</v>
      </c>
      <c r="E91" s="9"/>
      <c r="F91" s="294" t="s">
        <v>308</v>
      </c>
      <c r="G91" s="294"/>
      <c r="H91" s="294"/>
      <c r="I91" s="294"/>
      <c r="J91" s="294"/>
      <c r="K91" s="294"/>
      <c r="L91" s="27"/>
      <c r="M91" s="27"/>
      <c r="N91" s="27"/>
      <c r="O91" s="27"/>
      <c r="P91" s="27"/>
      <c r="Q91" s="27"/>
      <c r="R91" s="27"/>
      <c r="S91" s="42"/>
      <c r="T91" s="53"/>
      <c r="U91"/>
      <c r="V91"/>
      <c r="W91"/>
      <c r="X91"/>
      <c r="Y91"/>
      <c r="Z91"/>
      <c r="AA91"/>
      <c r="AB91"/>
      <c r="AC91"/>
    </row>
    <row r="92" spans="1:29" x14ac:dyDescent="0.35">
      <c r="A92" s="117" t="s">
        <v>16</v>
      </c>
      <c r="B92" s="119">
        <v>2.9999999999999997E-4</v>
      </c>
      <c r="C92" s="84"/>
      <c r="D92" s="87">
        <f t="shared" ref="D92:D99" si="9">(1-EXP(-25*(B92)))/(1-EXP(-25))*4%+(1-(1-EXP(-25*(B92)))/(1-EXP(-25)))*15%</f>
        <v>0.1491780860300938</v>
      </c>
      <c r="E92" s="97"/>
      <c r="F92" s="91">
        <f t="shared" ref="F92:K97" si="10">F80*MIN(12.5*F$78*(NORMSDIST(1/SQRT(1-$D92)*NORMSINV($B92)+SQRT($D92)/SQRT(1-$D92)*NORMSINV(99.9%))-$B92),12.5*F$78)</f>
        <v>0</v>
      </c>
      <c r="G92" s="91">
        <f t="shared" si="10"/>
        <v>0</v>
      </c>
      <c r="H92" s="91">
        <f t="shared" si="10"/>
        <v>0</v>
      </c>
      <c r="I92" s="91">
        <f t="shared" si="10"/>
        <v>0</v>
      </c>
      <c r="J92" s="91">
        <f t="shared" si="10"/>
        <v>0</v>
      </c>
      <c r="K92" s="91">
        <f t="shared" si="10"/>
        <v>0</v>
      </c>
      <c r="L92" s="85"/>
      <c r="M92" s="31"/>
      <c r="N92" s="27"/>
      <c r="O92" s="27"/>
      <c r="P92" s="27"/>
      <c r="Q92" s="27"/>
      <c r="R92" s="27"/>
      <c r="S92" s="42"/>
      <c r="T92" s="53"/>
      <c r="U92"/>
      <c r="V92"/>
      <c r="W92"/>
      <c r="X92"/>
      <c r="Y92"/>
      <c r="Z92"/>
      <c r="AA92"/>
      <c r="AB92"/>
      <c r="AC92"/>
    </row>
    <row r="93" spans="1:29" x14ac:dyDescent="0.35">
      <c r="A93" s="117" t="s">
        <v>17</v>
      </c>
      <c r="B93" s="119">
        <v>6.4999999999999997E-4</v>
      </c>
      <c r="C93" s="84"/>
      <c r="D93" s="87">
        <f t="shared" si="9"/>
        <v>0.14822694508741099</v>
      </c>
      <c r="E93" s="97"/>
      <c r="F93" s="91">
        <f t="shared" si="10"/>
        <v>0</v>
      </c>
      <c r="G93" s="91">
        <f t="shared" si="10"/>
        <v>0</v>
      </c>
      <c r="H93" s="91">
        <f t="shared" si="10"/>
        <v>0</v>
      </c>
      <c r="I93" s="91">
        <f t="shared" si="10"/>
        <v>0</v>
      </c>
      <c r="J93" s="91">
        <f t="shared" si="10"/>
        <v>0</v>
      </c>
      <c r="K93" s="91">
        <f t="shared" si="10"/>
        <v>0</v>
      </c>
      <c r="L93" s="85"/>
      <c r="M93" s="31"/>
      <c r="N93" s="27"/>
      <c r="O93" s="27"/>
      <c r="P93" s="27"/>
      <c r="Q93" s="27"/>
      <c r="R93" s="27"/>
      <c r="S93" s="42"/>
      <c r="T93" s="53"/>
      <c r="U93"/>
      <c r="V93"/>
      <c r="W93"/>
      <c r="X93"/>
      <c r="Y93"/>
      <c r="Z93"/>
      <c r="AA93"/>
      <c r="AB93"/>
      <c r="AC93"/>
    </row>
    <row r="94" spans="1:29" x14ac:dyDescent="0.35">
      <c r="A94" s="117" t="s">
        <v>18</v>
      </c>
      <c r="B94" s="119">
        <v>1.5E-3</v>
      </c>
      <c r="C94" s="84"/>
      <c r="D94" s="87">
        <f t="shared" si="9"/>
        <v>0.14595138594923415</v>
      </c>
      <c r="E94" s="97"/>
      <c r="F94" s="91">
        <f t="shared" si="10"/>
        <v>0</v>
      </c>
      <c r="G94" s="91">
        <f t="shared" si="10"/>
        <v>0</v>
      </c>
      <c r="H94" s="91">
        <f t="shared" si="10"/>
        <v>0</v>
      </c>
      <c r="I94" s="91">
        <f t="shared" si="10"/>
        <v>0</v>
      </c>
      <c r="J94" s="91">
        <f t="shared" si="10"/>
        <v>0</v>
      </c>
      <c r="K94" s="91">
        <f t="shared" si="10"/>
        <v>0</v>
      </c>
      <c r="L94" s="85"/>
      <c r="M94" s="31"/>
      <c r="N94" s="27"/>
      <c r="O94" s="27"/>
      <c r="P94" s="27"/>
      <c r="Q94" s="27"/>
      <c r="R94" s="27"/>
      <c r="S94" s="42"/>
      <c r="T94" s="53"/>
      <c r="U94"/>
      <c r="V94"/>
      <c r="W94"/>
      <c r="X94"/>
      <c r="Y94"/>
      <c r="Z94"/>
      <c r="AA94"/>
      <c r="AB94"/>
      <c r="AC94"/>
    </row>
    <row r="95" spans="1:29" x14ac:dyDescent="0.35">
      <c r="A95" s="117" t="s">
        <v>19</v>
      </c>
      <c r="B95" s="119">
        <v>5.0000000000000001E-3</v>
      </c>
      <c r="C95" s="84"/>
      <c r="D95" s="87">
        <f t="shared" si="9"/>
        <v>0.13707465928412599</v>
      </c>
      <c r="E95" s="97"/>
      <c r="F95" s="91">
        <f t="shared" si="10"/>
        <v>0</v>
      </c>
      <c r="G95" s="91">
        <f t="shared" si="10"/>
        <v>0</v>
      </c>
      <c r="H95" s="91">
        <f t="shared" si="10"/>
        <v>0</v>
      </c>
      <c r="I95" s="91">
        <f t="shared" si="10"/>
        <v>0</v>
      </c>
      <c r="J95" s="91">
        <f t="shared" si="10"/>
        <v>0</v>
      </c>
      <c r="K95" s="91">
        <f t="shared" si="10"/>
        <v>0</v>
      </c>
      <c r="L95" s="85"/>
      <c r="M95" s="31"/>
      <c r="N95" s="27"/>
      <c r="O95" s="27"/>
      <c r="P95" s="27"/>
      <c r="Q95" s="27"/>
      <c r="R95" s="27"/>
      <c r="S95" s="42"/>
      <c r="T95" s="53"/>
      <c r="U95"/>
      <c r="V95"/>
      <c r="W95"/>
      <c r="X95"/>
      <c r="Y95"/>
      <c r="Z95"/>
      <c r="AA95"/>
      <c r="AB95"/>
      <c r="AC95"/>
    </row>
    <row r="96" spans="1:29" x14ac:dyDescent="0.35">
      <c r="A96" s="117" t="s">
        <v>20</v>
      </c>
      <c r="B96" s="119">
        <v>1.4E-2</v>
      </c>
      <c r="C96" s="84"/>
      <c r="D96" s="87">
        <f t="shared" si="9"/>
        <v>0.11751568986860733</v>
      </c>
      <c r="E96" s="97"/>
      <c r="F96" s="91">
        <f t="shared" si="10"/>
        <v>0</v>
      </c>
      <c r="G96" s="91">
        <f t="shared" si="10"/>
        <v>0</v>
      </c>
      <c r="H96" s="91">
        <f t="shared" si="10"/>
        <v>0</v>
      </c>
      <c r="I96" s="91">
        <f t="shared" si="10"/>
        <v>0</v>
      </c>
      <c r="J96" s="91">
        <f t="shared" si="10"/>
        <v>0</v>
      </c>
      <c r="K96" s="91">
        <f t="shared" si="10"/>
        <v>0</v>
      </c>
      <c r="L96" s="85"/>
      <c r="M96" s="31"/>
      <c r="N96" s="27"/>
      <c r="O96" s="27"/>
      <c r="P96" s="27"/>
      <c r="Q96" s="27"/>
      <c r="R96" s="27"/>
      <c r="S96" s="42"/>
      <c r="T96" s="53"/>
      <c r="U96"/>
      <c r="V96"/>
      <c r="W96"/>
      <c r="X96"/>
      <c r="Y96"/>
      <c r="Z96"/>
      <c r="AA96"/>
      <c r="AB96"/>
      <c r="AC96"/>
    </row>
    <row r="97" spans="1:29" x14ac:dyDescent="0.35">
      <c r="A97" s="117" t="s">
        <v>21</v>
      </c>
      <c r="B97" s="118">
        <v>0.06</v>
      </c>
      <c r="C97" s="22"/>
      <c r="D97" s="87">
        <f t="shared" si="9"/>
        <v>6.4544317615140484E-2</v>
      </c>
      <c r="E97" s="97"/>
      <c r="F97" s="91">
        <f t="shared" si="10"/>
        <v>0</v>
      </c>
      <c r="G97" s="91">
        <f t="shared" si="10"/>
        <v>0</v>
      </c>
      <c r="H97" s="91">
        <f t="shared" si="10"/>
        <v>0</v>
      </c>
      <c r="I97" s="91">
        <f t="shared" si="10"/>
        <v>0</v>
      </c>
      <c r="J97" s="91">
        <f t="shared" si="10"/>
        <v>0</v>
      </c>
      <c r="K97" s="91">
        <f t="shared" si="10"/>
        <v>0</v>
      </c>
      <c r="L97" s="85"/>
      <c r="M97" s="31"/>
      <c r="N97" s="27"/>
      <c r="O97" s="27"/>
      <c r="P97" s="27"/>
      <c r="Q97" s="27"/>
      <c r="R97" s="27"/>
      <c r="S97" s="42"/>
      <c r="T97" s="53"/>
      <c r="U97"/>
      <c r="V97"/>
      <c r="W97"/>
      <c r="X97"/>
      <c r="Y97"/>
      <c r="Z97"/>
      <c r="AA97"/>
      <c r="AB97"/>
      <c r="AC97"/>
    </row>
    <row r="98" spans="1:29" x14ac:dyDescent="0.35">
      <c r="A98" s="117" t="s">
        <v>22</v>
      </c>
      <c r="B98" s="118">
        <v>0.15</v>
      </c>
      <c r="C98" s="22"/>
      <c r="D98" s="87">
        <f t="shared" si="9"/>
        <v>4.2586952042669261E-2</v>
      </c>
      <c r="E98" s="97"/>
      <c r="F98" s="91">
        <f t="shared" ref="F98:K98" si="11">F86*MIN(12.5*F$78*(NORMSDIST(1/SQRT(1-$D98)*NORMSINV($B98)+SQRT($D98)/SQRT(1-$D98)*NORMSINV(99.9%))-$B98),12.5*F$78)</f>
        <v>0</v>
      </c>
      <c r="G98" s="91">
        <f t="shared" si="11"/>
        <v>0</v>
      </c>
      <c r="H98" s="91">
        <f t="shared" si="11"/>
        <v>0</v>
      </c>
      <c r="I98" s="91">
        <f t="shared" si="11"/>
        <v>0</v>
      </c>
      <c r="J98" s="91">
        <f t="shared" si="11"/>
        <v>0</v>
      </c>
      <c r="K98" s="91">
        <f t="shared" si="11"/>
        <v>0</v>
      </c>
      <c r="L98" s="85"/>
      <c r="M98" s="31"/>
      <c r="N98" s="27"/>
      <c r="O98" s="27"/>
      <c r="P98" s="27"/>
      <c r="Q98" s="27"/>
      <c r="R98" s="27"/>
      <c r="S98" s="42"/>
      <c r="T98" s="53"/>
      <c r="U98"/>
      <c r="V98"/>
      <c r="W98"/>
      <c r="X98"/>
      <c r="Y98"/>
      <c r="Z98"/>
      <c r="AA98"/>
      <c r="AB98"/>
      <c r="AC98"/>
    </row>
    <row r="99" spans="1:29" x14ac:dyDescent="0.35">
      <c r="A99" s="117" t="s">
        <v>206</v>
      </c>
      <c r="B99" s="118">
        <v>0.99999999900000003</v>
      </c>
      <c r="C99" s="22"/>
      <c r="D99" s="87">
        <f t="shared" si="9"/>
        <v>0.04</v>
      </c>
      <c r="E99" s="97"/>
      <c r="F99" s="91">
        <f t="shared" ref="F99:K99" si="12">F87*MIN(12.5*F$78*(NORMSDIST(1/SQRT(1-$D99)*NORMSINV($B99)+SQRT($D99)/SQRT(1-$D99)*NORMSINV(99.9%))-$B99),12.5*F$78)</f>
        <v>0</v>
      </c>
      <c r="G99" s="91">
        <f t="shared" si="12"/>
        <v>0</v>
      </c>
      <c r="H99" s="91">
        <f t="shared" si="12"/>
        <v>0</v>
      </c>
      <c r="I99" s="91">
        <f t="shared" si="12"/>
        <v>0</v>
      </c>
      <c r="J99" s="91">
        <f t="shared" si="12"/>
        <v>0</v>
      </c>
      <c r="K99" s="91">
        <f t="shared" si="12"/>
        <v>0</v>
      </c>
      <c r="L99" s="96"/>
      <c r="M99" s="31"/>
      <c r="N99" s="27"/>
      <c r="O99" s="27"/>
      <c r="P99" s="27"/>
      <c r="Q99" s="27"/>
      <c r="R99" s="27"/>
      <c r="S99" s="42"/>
      <c r="T99" s="53"/>
      <c r="U99"/>
      <c r="V99"/>
      <c r="W99"/>
      <c r="X99"/>
      <c r="Y99"/>
      <c r="Z99"/>
      <c r="AA99"/>
      <c r="AB99"/>
      <c r="AC99"/>
    </row>
    <row r="100" spans="1:29" x14ac:dyDescent="0.35">
      <c r="A100" s="20"/>
      <c r="B100" s="21"/>
      <c r="C100" s="21"/>
      <c r="D100" s="21"/>
      <c r="E100" s="21"/>
      <c r="F100" s="21"/>
      <c r="G100" s="21"/>
      <c r="H100" s="21"/>
      <c r="I100" s="21"/>
      <c r="J100" s="21"/>
      <c r="K100" s="21"/>
      <c r="L100" s="21"/>
      <c r="M100" s="21"/>
      <c r="N100" s="27"/>
      <c r="O100" s="27"/>
      <c r="P100" s="27"/>
      <c r="Q100" s="27"/>
      <c r="R100" s="27"/>
      <c r="S100" s="42"/>
      <c r="T100" s="53"/>
      <c r="U100"/>
      <c r="V100"/>
      <c r="W100"/>
      <c r="X100"/>
      <c r="Y100"/>
      <c r="Z100"/>
      <c r="AA100"/>
      <c r="AB100"/>
      <c r="AC100"/>
    </row>
    <row r="101" spans="1:29" x14ac:dyDescent="0.35">
      <c r="A101" s="34" t="s">
        <v>309</v>
      </c>
      <c r="B101" s="92">
        <f>SUM(F92:L99)</f>
        <v>0</v>
      </c>
      <c r="C101" s="21"/>
      <c r="D101" s="21"/>
      <c r="E101" s="31"/>
      <c r="F101" s="21"/>
      <c r="G101" s="21"/>
      <c r="H101" s="21"/>
      <c r="I101" s="21"/>
      <c r="J101" s="21"/>
      <c r="K101" s="21"/>
      <c r="L101" s="21"/>
      <c r="M101" s="21"/>
      <c r="N101" s="27"/>
      <c r="O101" s="27"/>
      <c r="P101" s="27"/>
      <c r="Q101" s="27"/>
      <c r="R101" s="27"/>
      <c r="S101" s="42"/>
      <c r="T101" s="53"/>
      <c r="U101"/>
      <c r="V101"/>
      <c r="W101"/>
      <c r="X101"/>
      <c r="Y101"/>
      <c r="Z101"/>
      <c r="AA101"/>
      <c r="AB101"/>
      <c r="AC101"/>
    </row>
    <row r="102" spans="1:29" x14ac:dyDescent="0.35">
      <c r="A102" s="34"/>
      <c r="B102" s="92"/>
      <c r="C102" s="21"/>
      <c r="D102" s="21"/>
      <c r="E102" s="31"/>
      <c r="F102" s="21"/>
      <c r="G102" s="21"/>
      <c r="H102" s="21"/>
      <c r="I102" s="21"/>
      <c r="J102" s="21"/>
      <c r="K102" s="21"/>
      <c r="L102" s="21"/>
      <c r="M102" s="21"/>
      <c r="N102" s="27"/>
      <c r="O102" s="27"/>
      <c r="P102" s="27"/>
      <c r="Q102" s="27"/>
      <c r="R102" s="27"/>
      <c r="S102" s="42"/>
      <c r="T102" s="53"/>
      <c r="U102"/>
      <c r="V102"/>
      <c r="W102"/>
      <c r="X102"/>
      <c r="Y102"/>
      <c r="Z102"/>
      <c r="AA102"/>
      <c r="AB102"/>
      <c r="AC102"/>
    </row>
    <row r="103" spans="1:29" x14ac:dyDescent="0.35">
      <c r="A103" s="34" t="s">
        <v>310</v>
      </c>
      <c r="B103" s="158">
        <f>Data!K20</f>
        <v>0</v>
      </c>
      <c r="C103" s="23"/>
      <c r="D103" s="21"/>
      <c r="E103" s="31"/>
      <c r="F103" s="21"/>
      <c r="G103" s="21"/>
      <c r="H103" s="21"/>
      <c r="I103" s="21"/>
      <c r="J103" s="21"/>
      <c r="K103" s="21"/>
      <c r="L103" s="21"/>
      <c r="M103" s="21"/>
      <c r="N103" s="27"/>
      <c r="O103" s="27"/>
      <c r="P103" s="27"/>
      <c r="Q103" s="27"/>
      <c r="R103" s="27"/>
      <c r="S103" s="42"/>
      <c r="T103" s="53"/>
      <c r="U103"/>
      <c r="V103"/>
      <c r="W103"/>
      <c r="X103"/>
      <c r="Y103"/>
      <c r="Z103"/>
      <c r="AA103"/>
      <c r="AB103"/>
      <c r="AC103"/>
    </row>
    <row r="104" spans="1:29" x14ac:dyDescent="0.35">
      <c r="A104" s="34" t="s">
        <v>30</v>
      </c>
      <c r="B104" s="92">
        <v>0</v>
      </c>
      <c r="C104" s="23"/>
      <c r="D104" s="126" t="s">
        <v>297</v>
      </c>
      <c r="E104" s="31"/>
      <c r="F104" s="21"/>
      <c r="G104" s="21"/>
      <c r="H104" s="21"/>
      <c r="I104" s="21"/>
      <c r="J104" s="21"/>
      <c r="K104" s="21"/>
      <c r="L104" s="21"/>
      <c r="M104" s="21"/>
      <c r="N104" s="27"/>
      <c r="O104" s="27"/>
      <c r="P104" s="27"/>
      <c r="Q104" s="27"/>
      <c r="R104" s="27"/>
      <c r="S104" s="42"/>
      <c r="T104" s="53"/>
      <c r="U104"/>
      <c r="V104"/>
      <c r="W104"/>
      <c r="X104"/>
      <c r="Y104"/>
      <c r="Z104"/>
      <c r="AA104"/>
      <c r="AB104"/>
      <c r="AC104"/>
    </row>
    <row r="105" spans="1:29" x14ac:dyDescent="0.35">
      <c r="A105" s="34"/>
      <c r="B105" s="92"/>
      <c r="C105" s="23"/>
      <c r="D105" s="21"/>
      <c r="E105" s="31"/>
      <c r="F105" s="21"/>
      <c r="G105" s="21"/>
      <c r="H105" s="21"/>
      <c r="I105" s="21"/>
      <c r="J105" s="21"/>
      <c r="K105" s="21"/>
      <c r="L105" s="21"/>
      <c r="M105" s="21"/>
      <c r="N105" s="27"/>
      <c r="O105" s="27"/>
      <c r="P105" s="27"/>
      <c r="Q105" s="27"/>
      <c r="R105" s="27"/>
      <c r="S105" s="42"/>
      <c r="T105" s="53"/>
      <c r="U105"/>
      <c r="V105"/>
      <c r="W105"/>
      <c r="X105"/>
      <c r="Y105"/>
      <c r="Z105"/>
      <c r="AA105"/>
      <c r="AB105"/>
      <c r="AC105"/>
    </row>
    <row r="106" spans="1:29" x14ac:dyDescent="0.35">
      <c r="A106" s="100" t="s">
        <v>311</v>
      </c>
      <c r="B106" s="101">
        <f>B101-B104</f>
        <v>0</v>
      </c>
      <c r="C106" s="21"/>
      <c r="D106" s="21"/>
      <c r="E106" s="31"/>
      <c r="F106" s="21"/>
      <c r="G106" s="21"/>
      <c r="H106" s="21"/>
      <c r="I106" s="21"/>
      <c r="J106" s="21"/>
      <c r="K106" s="21"/>
      <c r="L106" s="21"/>
      <c r="M106" s="21"/>
      <c r="N106" s="27"/>
      <c r="O106" s="27"/>
      <c r="P106" s="27"/>
      <c r="Q106" s="27"/>
      <c r="R106" s="27"/>
      <c r="S106" s="42"/>
      <c r="T106" s="53"/>
      <c r="U106"/>
      <c r="V106"/>
      <c r="W106"/>
      <c r="X106"/>
      <c r="Y106"/>
      <c r="Z106"/>
      <c r="AA106"/>
      <c r="AB106"/>
      <c r="AC106"/>
    </row>
    <row r="107" spans="1:29" x14ac:dyDescent="0.35">
      <c r="A107" s="52"/>
      <c r="B107" s="32"/>
      <c r="C107" s="32"/>
      <c r="D107" s="32"/>
      <c r="E107" s="32"/>
      <c r="F107" s="32"/>
      <c r="G107" s="32"/>
      <c r="H107" s="32"/>
      <c r="I107" s="32"/>
      <c r="J107" s="32"/>
      <c r="K107" s="32"/>
      <c r="L107" s="32"/>
      <c r="M107" s="32"/>
      <c r="N107" s="103"/>
      <c r="O107" s="103"/>
      <c r="P107" s="103"/>
      <c r="Q107" s="103"/>
      <c r="R107" s="103"/>
      <c r="S107" s="104"/>
      <c r="T107" s="53"/>
      <c r="U107"/>
      <c r="V107"/>
      <c r="W107"/>
      <c r="X107"/>
      <c r="Y107"/>
      <c r="Z107"/>
      <c r="AA107"/>
      <c r="AB107"/>
      <c r="AC107"/>
    </row>
    <row r="108" spans="1:29" x14ac:dyDescent="0.35">
      <c r="A108" s="105"/>
      <c r="B108" s="27"/>
      <c r="C108" s="21"/>
      <c r="D108" s="21"/>
      <c r="E108" s="21"/>
      <c r="F108" s="27"/>
      <c r="G108" s="27"/>
      <c r="H108" s="27"/>
      <c r="I108" s="27"/>
      <c r="J108" s="27"/>
      <c r="K108" s="27"/>
      <c r="L108" s="27"/>
      <c r="M108" s="32"/>
      <c r="N108" s="103"/>
      <c r="O108" s="103"/>
      <c r="P108" s="103"/>
      <c r="Q108" s="103"/>
      <c r="R108" s="103"/>
      <c r="S108" s="103"/>
      <c r="T108" s="27"/>
      <c r="U108" s="9"/>
      <c r="V108"/>
      <c r="W108"/>
      <c r="X108"/>
      <c r="Y108"/>
      <c r="Z108"/>
      <c r="AA108"/>
      <c r="AB108"/>
      <c r="AC108"/>
    </row>
    <row r="109" spans="1:29" x14ac:dyDescent="0.35">
      <c r="A109" s="17" t="s">
        <v>312</v>
      </c>
      <c r="B109" s="18"/>
      <c r="C109" s="18"/>
      <c r="D109" s="19"/>
      <c r="E109" s="140"/>
      <c r="F109" s="140"/>
      <c r="G109" s="140"/>
      <c r="H109" s="140"/>
      <c r="I109" s="140"/>
      <c r="J109" s="140"/>
      <c r="K109" s="140"/>
      <c r="L109" s="19"/>
      <c r="M109" s="21"/>
      <c r="N109" s="19"/>
      <c r="O109" s="19"/>
      <c r="P109" s="19"/>
      <c r="Q109" s="19"/>
      <c r="R109" s="19"/>
      <c r="S109" s="131"/>
      <c r="T109" s="53"/>
      <c r="U109"/>
      <c r="V109"/>
      <c r="W109"/>
      <c r="X109"/>
      <c r="Y109"/>
      <c r="Z109"/>
      <c r="AA109"/>
      <c r="AB109"/>
      <c r="AC109"/>
    </row>
    <row r="110" spans="1:29" x14ac:dyDescent="0.35">
      <c r="A110" s="64"/>
      <c r="B110" s="21"/>
      <c r="C110" s="21"/>
      <c r="D110" s="27"/>
      <c r="E110" s="53"/>
      <c r="F110" s="53"/>
      <c r="G110" s="53"/>
      <c r="H110" s="53"/>
      <c r="I110" s="53"/>
      <c r="J110" s="53"/>
      <c r="K110" s="53"/>
      <c r="L110" s="53"/>
      <c r="M110" s="21"/>
      <c r="N110" s="27"/>
      <c r="O110" s="27"/>
      <c r="P110" s="27"/>
      <c r="Q110" s="27"/>
      <c r="R110" s="27"/>
      <c r="S110" s="42"/>
      <c r="T110" s="53"/>
      <c r="U110"/>
      <c r="V110"/>
      <c r="W110"/>
      <c r="X110"/>
      <c r="Y110"/>
      <c r="Z110"/>
      <c r="AA110"/>
      <c r="AB110"/>
      <c r="AC110"/>
    </row>
    <row r="111" spans="1:29" x14ac:dyDescent="0.35">
      <c r="A111" s="145" t="s">
        <v>299</v>
      </c>
      <c r="B111" s="91">
        <f>Data!F19</f>
        <v>0</v>
      </c>
      <c r="C111" s="22"/>
      <c r="D111" s="294" t="s">
        <v>313</v>
      </c>
      <c r="E111" s="294"/>
      <c r="F111" s="294"/>
      <c r="G111" s="294"/>
      <c r="H111" s="294"/>
      <c r="I111" s="294"/>
      <c r="J111" s="294"/>
      <c r="K111" s="294"/>
      <c r="M111" s="27"/>
      <c r="N111" s="27"/>
      <c r="O111" s="27"/>
      <c r="P111" s="27"/>
      <c r="Q111" s="27"/>
      <c r="R111" s="27"/>
      <c r="S111" s="42"/>
      <c r="T111" s="53"/>
      <c r="U111"/>
      <c r="V111"/>
      <c r="W111"/>
      <c r="X111"/>
      <c r="Y111"/>
      <c r="Z111"/>
      <c r="AA111"/>
      <c r="AB111"/>
      <c r="AC111"/>
    </row>
    <row r="112" spans="1:29" x14ac:dyDescent="0.35">
      <c r="A112" s="105"/>
      <c r="B112" s="27"/>
      <c r="C112" s="27"/>
      <c r="D112" s="304" t="s">
        <v>272</v>
      </c>
      <c r="E112" s="305"/>
      <c r="F112" s="118"/>
      <c r="G112" s="118"/>
      <c r="H112" s="118"/>
      <c r="I112" s="118"/>
      <c r="J112" s="118"/>
      <c r="K112" s="118"/>
      <c r="L112" s="22"/>
      <c r="M112" s="27"/>
      <c r="N112" s="27"/>
      <c r="O112" s="27"/>
      <c r="P112" s="27"/>
      <c r="Q112" s="27"/>
      <c r="R112" s="27"/>
      <c r="S112" s="42"/>
      <c r="T112" s="53"/>
      <c r="U112"/>
      <c r="V112"/>
      <c r="W112"/>
      <c r="X112"/>
      <c r="Y112"/>
      <c r="Z112"/>
      <c r="AA112"/>
      <c r="AB112"/>
      <c r="AC112"/>
    </row>
    <row r="113" spans="1:29" x14ac:dyDescent="0.35">
      <c r="A113" s="44" t="s">
        <v>161</v>
      </c>
      <c r="B113" s="66"/>
      <c r="C113" s="66"/>
      <c r="D113" s="66"/>
      <c r="E113" s="21"/>
      <c r="F113" s="21"/>
      <c r="G113" s="21"/>
      <c r="H113" s="21"/>
      <c r="I113" s="21"/>
      <c r="J113" s="21"/>
      <c r="K113" s="21"/>
      <c r="L113" s="21"/>
      <c r="M113" s="27"/>
      <c r="N113" s="27"/>
      <c r="O113" s="27"/>
      <c r="P113" s="27"/>
      <c r="Q113" s="27"/>
      <c r="R113" s="27"/>
      <c r="S113" s="42"/>
      <c r="T113" s="53"/>
      <c r="U113"/>
      <c r="V113"/>
      <c r="W113"/>
      <c r="X113"/>
      <c r="Y113"/>
      <c r="Z113"/>
      <c r="AA113"/>
      <c r="AB113"/>
      <c r="AC113"/>
    </row>
    <row r="114" spans="1:29" x14ac:dyDescent="0.35">
      <c r="A114" s="117" t="s">
        <v>205</v>
      </c>
      <c r="B114" s="53"/>
      <c r="C114" s="83"/>
      <c r="D114" s="83"/>
      <c r="E114" s="54"/>
      <c r="F114" s="226"/>
      <c r="G114" s="226"/>
      <c r="H114" s="226"/>
      <c r="I114" s="226"/>
      <c r="J114" s="226"/>
      <c r="K114" s="226"/>
      <c r="L114" s="58"/>
      <c r="M114" s="21"/>
      <c r="N114" s="27"/>
      <c r="O114" s="27"/>
      <c r="P114" s="27"/>
      <c r="Q114" s="27"/>
      <c r="R114" s="27"/>
      <c r="S114" s="42"/>
      <c r="T114" s="53"/>
      <c r="U114"/>
      <c r="V114"/>
      <c r="W114"/>
      <c r="X114"/>
      <c r="Y114"/>
      <c r="Z114"/>
      <c r="AA114"/>
      <c r="AB114"/>
      <c r="AC114"/>
    </row>
    <row r="115" spans="1:29" x14ac:dyDescent="0.35">
      <c r="A115" s="117" t="s">
        <v>199</v>
      </c>
      <c r="B115" s="53"/>
      <c r="C115" s="83"/>
      <c r="D115" s="83"/>
      <c r="E115" s="54"/>
      <c r="F115" s="226"/>
      <c r="G115" s="226"/>
      <c r="H115" s="226"/>
      <c r="I115" s="226"/>
      <c r="J115" s="226"/>
      <c r="K115" s="226"/>
      <c r="L115" s="27"/>
      <c r="M115" s="21"/>
      <c r="N115" s="27"/>
      <c r="O115" s="27"/>
      <c r="P115" s="27"/>
      <c r="Q115" s="27"/>
      <c r="R115" s="27"/>
      <c r="S115" s="42"/>
      <c r="T115" s="53"/>
      <c r="U115"/>
      <c r="V115"/>
      <c r="W115"/>
      <c r="X115"/>
      <c r="Y115"/>
      <c r="Z115"/>
      <c r="AA115"/>
      <c r="AB115"/>
      <c r="AC115"/>
    </row>
    <row r="116" spans="1:29" x14ac:dyDescent="0.35">
      <c r="A116" s="117" t="s">
        <v>200</v>
      </c>
      <c r="B116" s="53"/>
      <c r="C116" s="83"/>
      <c r="D116" s="83"/>
      <c r="E116" s="54"/>
      <c r="F116" s="226"/>
      <c r="G116" s="226"/>
      <c r="H116" s="226"/>
      <c r="I116" s="226"/>
      <c r="J116" s="226"/>
      <c r="K116" s="226"/>
      <c r="L116" s="27"/>
      <c r="M116" s="21"/>
      <c r="N116" s="27"/>
      <c r="O116" s="27"/>
      <c r="P116" s="27"/>
      <c r="Q116" s="27"/>
      <c r="R116" s="27"/>
      <c r="S116" s="42"/>
      <c r="T116" s="53"/>
      <c r="U116"/>
      <c r="V116"/>
      <c r="W116"/>
      <c r="X116"/>
      <c r="Y116"/>
      <c r="Z116"/>
      <c r="AA116"/>
      <c r="AB116"/>
      <c r="AC116"/>
    </row>
    <row r="117" spans="1:29" x14ac:dyDescent="0.35">
      <c r="A117" s="117" t="s">
        <v>201</v>
      </c>
      <c r="B117" s="53"/>
      <c r="C117" s="83"/>
      <c r="D117" s="83"/>
      <c r="E117" s="54"/>
      <c r="F117" s="226"/>
      <c r="G117" s="226"/>
      <c r="H117" s="226"/>
      <c r="I117" s="226"/>
      <c r="J117" s="226"/>
      <c r="K117" s="226"/>
      <c r="L117" s="114"/>
      <c r="M117" s="21"/>
      <c r="N117" s="27"/>
      <c r="O117" s="27"/>
      <c r="P117" s="27"/>
      <c r="Q117" s="27"/>
      <c r="R117" s="27"/>
      <c r="S117" s="42"/>
      <c r="T117" s="53"/>
      <c r="U117"/>
      <c r="V117"/>
      <c r="W117"/>
      <c r="X117"/>
      <c r="Y117"/>
      <c r="Z117"/>
      <c r="AA117"/>
      <c r="AB117"/>
      <c r="AC117"/>
    </row>
    <row r="118" spans="1:29" x14ac:dyDescent="0.35">
      <c r="A118" s="117" t="s">
        <v>202</v>
      </c>
      <c r="B118" s="53"/>
      <c r="C118" s="83"/>
      <c r="D118" s="83"/>
      <c r="E118" s="54"/>
      <c r="F118" s="226"/>
      <c r="G118" s="226"/>
      <c r="H118" s="226"/>
      <c r="I118" s="226"/>
      <c r="J118" s="226"/>
      <c r="K118" s="226"/>
      <c r="L118" s="133"/>
      <c r="M118" s="134"/>
      <c r="N118" s="27"/>
      <c r="O118" s="27"/>
      <c r="P118" s="27"/>
      <c r="Q118" s="27"/>
      <c r="R118" s="27"/>
      <c r="S118" s="42"/>
      <c r="T118" s="53"/>
      <c r="U118"/>
      <c r="V118"/>
      <c r="W118"/>
      <c r="X118"/>
      <c r="Y118"/>
      <c r="Z118"/>
      <c r="AA118"/>
      <c r="AB118"/>
      <c r="AC118"/>
    </row>
    <row r="119" spans="1:29" ht="15.75" customHeight="1" x14ac:dyDescent="0.35">
      <c r="A119" s="117" t="s">
        <v>203</v>
      </c>
      <c r="B119" s="53"/>
      <c r="C119" s="83"/>
      <c r="D119" s="83"/>
      <c r="E119" s="54"/>
      <c r="F119" s="226"/>
      <c r="G119" s="226"/>
      <c r="H119" s="226"/>
      <c r="I119" s="226"/>
      <c r="J119" s="226"/>
      <c r="K119" s="226"/>
      <c r="L119" s="133"/>
      <c r="M119" s="134"/>
      <c r="N119" s="27"/>
      <c r="O119" s="27"/>
      <c r="P119" s="27"/>
      <c r="Q119" s="27"/>
      <c r="R119" s="27"/>
      <c r="S119" s="42"/>
      <c r="T119" s="53"/>
      <c r="U119"/>
      <c r="V119"/>
      <c r="W119"/>
      <c r="X119"/>
      <c r="Y119"/>
      <c r="Z119"/>
      <c r="AA119"/>
      <c r="AB119"/>
      <c r="AC119"/>
    </row>
    <row r="120" spans="1:29" x14ac:dyDescent="0.35">
      <c r="A120" s="117" t="s">
        <v>204</v>
      </c>
      <c r="B120" s="53"/>
      <c r="C120" s="83"/>
      <c r="D120" s="83"/>
      <c r="E120" s="54"/>
      <c r="F120" s="226"/>
      <c r="G120" s="226"/>
      <c r="H120" s="226"/>
      <c r="I120" s="226"/>
      <c r="J120" s="226"/>
      <c r="K120" s="226"/>
      <c r="L120" s="133" t="s">
        <v>156</v>
      </c>
      <c r="M120" s="133"/>
      <c r="N120" s="27"/>
      <c r="O120" s="27"/>
      <c r="P120" s="27"/>
      <c r="Q120" s="27"/>
      <c r="R120" s="27"/>
      <c r="S120" s="42"/>
      <c r="T120" s="53"/>
      <c r="U120"/>
      <c r="V120"/>
      <c r="W120"/>
      <c r="X120"/>
      <c r="Y120"/>
      <c r="Z120"/>
      <c r="AA120"/>
      <c r="AB120"/>
      <c r="AC120"/>
    </row>
    <row r="121" spans="1:29" x14ac:dyDescent="0.35">
      <c r="A121" s="117" t="s">
        <v>196</v>
      </c>
      <c r="B121" s="53"/>
      <c r="C121" s="83"/>
      <c r="D121" s="83"/>
      <c r="E121" s="23"/>
      <c r="F121" s="226"/>
      <c r="G121" s="226"/>
      <c r="H121" s="226"/>
      <c r="I121" s="226"/>
      <c r="J121" s="226"/>
      <c r="K121" s="226"/>
      <c r="L121" s="147">
        <f>SUM(F114:K121)</f>
        <v>0</v>
      </c>
      <c r="M121" s="27"/>
      <c r="N121" s="27"/>
      <c r="O121" s="27"/>
      <c r="P121" s="27"/>
      <c r="Q121" s="27"/>
      <c r="R121" s="27"/>
      <c r="S121" s="42"/>
      <c r="T121" s="53"/>
      <c r="U121"/>
      <c r="V121"/>
      <c r="W121"/>
      <c r="X121"/>
      <c r="Y121"/>
      <c r="Z121"/>
      <c r="AA121"/>
      <c r="AB121"/>
      <c r="AC121"/>
    </row>
    <row r="122" spans="1:29" x14ac:dyDescent="0.35">
      <c r="A122" s="86"/>
      <c r="B122" s="21"/>
      <c r="C122" s="21"/>
      <c r="D122" s="21"/>
      <c r="E122" s="27"/>
      <c r="F122" s="21"/>
      <c r="G122" s="21"/>
      <c r="H122" s="21"/>
      <c r="I122" s="21"/>
      <c r="J122" s="21"/>
      <c r="K122" s="21"/>
      <c r="L122" s="53"/>
      <c r="M122" s="27"/>
      <c r="N122" s="27"/>
      <c r="O122" s="27"/>
      <c r="P122" s="27"/>
      <c r="Q122" s="27"/>
      <c r="R122" s="27"/>
      <c r="S122" s="42"/>
      <c r="T122" s="53"/>
      <c r="U122"/>
      <c r="V122"/>
      <c r="W122"/>
      <c r="X122"/>
      <c r="Y122"/>
      <c r="Z122"/>
      <c r="AA122"/>
      <c r="AB122"/>
      <c r="AC122"/>
    </row>
    <row r="123" spans="1:29" x14ac:dyDescent="0.35">
      <c r="A123" s="133"/>
      <c r="B123" s="89"/>
      <c r="C123" s="21"/>
      <c r="D123" s="300"/>
      <c r="E123" s="301"/>
      <c r="F123" s="301"/>
      <c r="G123" s="301"/>
      <c r="H123" s="301"/>
      <c r="I123" s="301"/>
      <c r="J123" s="301"/>
      <c r="K123" s="21"/>
      <c r="L123" s="21"/>
      <c r="M123" s="21"/>
      <c r="N123" s="27"/>
      <c r="O123" s="27"/>
      <c r="P123" s="27"/>
      <c r="Q123" s="27"/>
      <c r="R123" s="27"/>
      <c r="S123" s="42"/>
      <c r="T123" s="53"/>
      <c r="U123"/>
      <c r="V123"/>
      <c r="W123"/>
      <c r="X123"/>
      <c r="Y123"/>
      <c r="Z123"/>
      <c r="AA123"/>
      <c r="AB123"/>
      <c r="AC123"/>
    </row>
    <row r="124" spans="1:29" x14ac:dyDescent="0.35">
      <c r="A124" s="20"/>
      <c r="B124" s="21"/>
      <c r="C124" s="21"/>
      <c r="D124" s="24"/>
      <c r="E124" s="46"/>
      <c r="F124" s="46"/>
      <c r="G124" s="46"/>
      <c r="H124" s="24"/>
      <c r="I124" s="21"/>
      <c r="J124" s="21"/>
      <c r="K124" s="21"/>
      <c r="L124" s="21"/>
      <c r="M124" s="21"/>
      <c r="N124" s="27"/>
      <c r="O124" s="27"/>
      <c r="P124" s="27"/>
      <c r="Q124" s="27"/>
      <c r="R124" s="27"/>
      <c r="S124" s="42"/>
      <c r="T124" s="53"/>
      <c r="U124"/>
      <c r="V124"/>
      <c r="W124"/>
      <c r="X124"/>
      <c r="Y124"/>
      <c r="Z124"/>
      <c r="AA124"/>
      <c r="AB124"/>
      <c r="AC124"/>
    </row>
    <row r="125" spans="1:29" x14ac:dyDescent="0.35">
      <c r="A125" s="55" t="s">
        <v>6</v>
      </c>
      <c r="B125" s="21"/>
      <c r="C125" s="94"/>
      <c r="D125" s="49" t="s">
        <v>87</v>
      </c>
      <c r="E125" s="49"/>
      <c r="F125" s="294" t="s">
        <v>314</v>
      </c>
      <c r="G125" s="294"/>
      <c r="H125" s="294"/>
      <c r="I125" s="294"/>
      <c r="J125" s="294"/>
      <c r="K125" s="294"/>
      <c r="L125" s="21"/>
      <c r="M125" s="27"/>
      <c r="N125" s="27"/>
      <c r="O125" s="27"/>
      <c r="P125" s="27"/>
      <c r="Q125" s="27"/>
      <c r="R125" s="27"/>
      <c r="S125" s="42"/>
      <c r="T125" s="53"/>
      <c r="U125"/>
      <c r="V125"/>
      <c r="W125"/>
      <c r="X125"/>
      <c r="Y125"/>
      <c r="Z125"/>
      <c r="AA125"/>
      <c r="AB125"/>
      <c r="AC125"/>
    </row>
    <row r="126" spans="1:29" x14ac:dyDescent="0.35">
      <c r="A126" s="117" t="s">
        <v>16</v>
      </c>
      <c r="B126" s="119">
        <v>2.9999999999999997E-4</v>
      </c>
      <c r="C126" s="84"/>
      <c r="D126" s="87">
        <f t="shared" ref="D126:D133" si="13">(1-EXP(-25*(B126)))/(1-EXP(-25))*4%+(1-(1-EXP(-25*(B126)))/(1-EXP(-25)))*15%</f>
        <v>0.1491780860300938</v>
      </c>
      <c r="E126" s="97"/>
      <c r="F126" s="91">
        <f t="shared" ref="F126:K131" si="14">F114*MIN(12.5*F$112*(NORMSDIST(1/SQRT(1-$D126)*NORMSINV($B126)+SQRT($D126)/SQRT(1-$D126)*NORMSINV(99.9%))-$B126),12.5*F$112)</f>
        <v>0</v>
      </c>
      <c r="G126" s="91">
        <f t="shared" si="14"/>
        <v>0</v>
      </c>
      <c r="H126" s="91">
        <f t="shared" si="14"/>
        <v>0</v>
      </c>
      <c r="I126" s="91">
        <f t="shared" si="14"/>
        <v>0</v>
      </c>
      <c r="J126" s="91">
        <f t="shared" si="14"/>
        <v>0</v>
      </c>
      <c r="K126" s="91">
        <f t="shared" si="14"/>
        <v>0</v>
      </c>
      <c r="L126" s="85"/>
      <c r="M126" s="27"/>
      <c r="N126" s="27"/>
      <c r="O126" s="27"/>
      <c r="P126" s="27"/>
      <c r="Q126" s="27"/>
      <c r="R126" s="27"/>
      <c r="S126" s="42"/>
      <c r="T126" s="53"/>
      <c r="U126"/>
      <c r="V126"/>
      <c r="W126"/>
      <c r="X126"/>
      <c r="Y126"/>
      <c r="Z126"/>
      <c r="AA126"/>
      <c r="AB126"/>
      <c r="AC126"/>
    </row>
    <row r="127" spans="1:29" x14ac:dyDescent="0.35">
      <c r="A127" s="117" t="s">
        <v>17</v>
      </c>
      <c r="B127" s="119">
        <v>6.4999999999999997E-4</v>
      </c>
      <c r="C127" s="84"/>
      <c r="D127" s="87">
        <f t="shared" si="13"/>
        <v>0.14822694508741099</v>
      </c>
      <c r="E127" s="97"/>
      <c r="F127" s="91">
        <f t="shared" si="14"/>
        <v>0</v>
      </c>
      <c r="G127" s="91">
        <f t="shared" si="14"/>
        <v>0</v>
      </c>
      <c r="H127" s="91">
        <f t="shared" si="14"/>
        <v>0</v>
      </c>
      <c r="I127" s="91">
        <f t="shared" si="14"/>
        <v>0</v>
      </c>
      <c r="J127" s="91">
        <f t="shared" si="14"/>
        <v>0</v>
      </c>
      <c r="K127" s="91">
        <f t="shared" si="14"/>
        <v>0</v>
      </c>
      <c r="L127" s="85"/>
      <c r="M127" s="27"/>
      <c r="N127" s="27"/>
      <c r="O127" s="27"/>
      <c r="P127" s="27"/>
      <c r="Q127" s="27"/>
      <c r="R127" s="27"/>
      <c r="S127" s="42"/>
      <c r="T127" s="53"/>
      <c r="U127"/>
      <c r="V127"/>
      <c r="W127"/>
      <c r="X127"/>
      <c r="Y127"/>
      <c r="Z127"/>
      <c r="AA127"/>
      <c r="AB127"/>
      <c r="AC127"/>
    </row>
    <row r="128" spans="1:29" x14ac:dyDescent="0.35">
      <c r="A128" s="117" t="s">
        <v>18</v>
      </c>
      <c r="B128" s="119">
        <v>1.5E-3</v>
      </c>
      <c r="C128" s="84"/>
      <c r="D128" s="87">
        <f t="shared" si="13"/>
        <v>0.14595138594923415</v>
      </c>
      <c r="E128" s="97"/>
      <c r="F128" s="91">
        <f t="shared" si="14"/>
        <v>0</v>
      </c>
      <c r="G128" s="91">
        <f t="shared" si="14"/>
        <v>0</v>
      </c>
      <c r="H128" s="91">
        <f t="shared" si="14"/>
        <v>0</v>
      </c>
      <c r="I128" s="91">
        <f t="shared" si="14"/>
        <v>0</v>
      </c>
      <c r="J128" s="91">
        <f t="shared" si="14"/>
        <v>0</v>
      </c>
      <c r="K128" s="91">
        <f t="shared" si="14"/>
        <v>0</v>
      </c>
      <c r="L128" s="85"/>
      <c r="M128" s="27"/>
      <c r="N128" s="27"/>
      <c r="O128" s="27"/>
      <c r="P128" s="27"/>
      <c r="Q128" s="27"/>
      <c r="R128" s="27"/>
      <c r="S128" s="42"/>
      <c r="T128" s="53"/>
      <c r="U128"/>
      <c r="V128"/>
      <c r="W128"/>
      <c r="X128"/>
      <c r="Y128"/>
      <c r="Z128"/>
      <c r="AA128"/>
      <c r="AB128"/>
      <c r="AC128"/>
    </row>
    <row r="129" spans="1:29" x14ac:dyDescent="0.35">
      <c r="A129" s="117" t="s">
        <v>19</v>
      </c>
      <c r="B129" s="119">
        <v>5.0000000000000001E-3</v>
      </c>
      <c r="C129" s="84"/>
      <c r="D129" s="87">
        <f t="shared" si="13"/>
        <v>0.13707465928412599</v>
      </c>
      <c r="E129" s="97"/>
      <c r="F129" s="91">
        <f t="shared" si="14"/>
        <v>0</v>
      </c>
      <c r="G129" s="91">
        <f t="shared" si="14"/>
        <v>0</v>
      </c>
      <c r="H129" s="91">
        <f t="shared" si="14"/>
        <v>0</v>
      </c>
      <c r="I129" s="91">
        <f t="shared" si="14"/>
        <v>0</v>
      </c>
      <c r="J129" s="91">
        <f t="shared" si="14"/>
        <v>0</v>
      </c>
      <c r="K129" s="91">
        <f t="shared" si="14"/>
        <v>0</v>
      </c>
      <c r="L129" s="85"/>
      <c r="M129" s="27"/>
      <c r="N129" s="27"/>
      <c r="O129" s="27"/>
      <c r="P129" s="27"/>
      <c r="Q129" s="27"/>
      <c r="R129" s="27"/>
      <c r="S129" s="42"/>
      <c r="T129" s="53"/>
      <c r="U129"/>
      <c r="V129"/>
      <c r="W129"/>
      <c r="X129"/>
      <c r="Y129"/>
      <c r="Z129"/>
      <c r="AA129"/>
      <c r="AB129"/>
      <c r="AC129"/>
    </row>
    <row r="130" spans="1:29" x14ac:dyDescent="0.35">
      <c r="A130" s="117" t="s">
        <v>20</v>
      </c>
      <c r="B130" s="119">
        <v>1.4E-2</v>
      </c>
      <c r="C130" s="84"/>
      <c r="D130" s="87">
        <f t="shared" si="13"/>
        <v>0.11751568986860733</v>
      </c>
      <c r="E130" s="97"/>
      <c r="F130" s="91">
        <f t="shared" si="14"/>
        <v>0</v>
      </c>
      <c r="G130" s="91">
        <f t="shared" si="14"/>
        <v>0</v>
      </c>
      <c r="H130" s="91">
        <f t="shared" si="14"/>
        <v>0</v>
      </c>
      <c r="I130" s="91">
        <f t="shared" si="14"/>
        <v>0</v>
      </c>
      <c r="J130" s="91">
        <f t="shared" si="14"/>
        <v>0</v>
      </c>
      <c r="K130" s="91">
        <f t="shared" si="14"/>
        <v>0</v>
      </c>
      <c r="L130" s="85"/>
      <c r="M130" s="27"/>
      <c r="N130" s="27"/>
      <c r="O130" s="27"/>
      <c r="P130" s="27"/>
      <c r="Q130" s="27"/>
      <c r="R130" s="27"/>
      <c r="S130" s="42"/>
      <c r="T130" s="53"/>
      <c r="U130"/>
      <c r="V130"/>
      <c r="W130"/>
      <c r="X130"/>
      <c r="Y130"/>
      <c r="Z130"/>
      <c r="AA130"/>
      <c r="AB130"/>
      <c r="AC130"/>
    </row>
    <row r="131" spans="1:29" x14ac:dyDescent="0.35">
      <c r="A131" s="117" t="s">
        <v>21</v>
      </c>
      <c r="B131" s="118">
        <v>0.06</v>
      </c>
      <c r="C131" s="22"/>
      <c r="D131" s="87">
        <f t="shared" si="13"/>
        <v>6.4544317615140484E-2</v>
      </c>
      <c r="E131" s="97"/>
      <c r="F131" s="91">
        <f t="shared" si="14"/>
        <v>0</v>
      </c>
      <c r="G131" s="91">
        <f t="shared" si="14"/>
        <v>0</v>
      </c>
      <c r="H131" s="91">
        <f t="shared" si="14"/>
        <v>0</v>
      </c>
      <c r="I131" s="91">
        <f t="shared" si="14"/>
        <v>0</v>
      </c>
      <c r="J131" s="91">
        <f t="shared" si="14"/>
        <v>0</v>
      </c>
      <c r="K131" s="91">
        <f t="shared" si="14"/>
        <v>0</v>
      </c>
      <c r="L131" s="85"/>
      <c r="M131" s="27"/>
      <c r="N131" s="27"/>
      <c r="O131" s="27"/>
      <c r="P131" s="27"/>
      <c r="Q131" s="27"/>
      <c r="R131" s="27"/>
      <c r="S131" s="42"/>
      <c r="T131" s="53"/>
      <c r="U131"/>
      <c r="V131"/>
      <c r="W131"/>
      <c r="X131"/>
      <c r="Y131"/>
      <c r="Z131"/>
      <c r="AA131"/>
      <c r="AB131"/>
      <c r="AC131"/>
    </row>
    <row r="132" spans="1:29" x14ac:dyDescent="0.35">
      <c r="A132" s="117" t="s">
        <v>22</v>
      </c>
      <c r="B132" s="118">
        <v>0.15</v>
      </c>
      <c r="C132" s="22"/>
      <c r="D132" s="87">
        <f t="shared" si="13"/>
        <v>4.2586952042669261E-2</v>
      </c>
      <c r="E132" s="97"/>
      <c r="F132" s="91">
        <f t="shared" ref="F132:K132" si="15">F120*MIN(12.5*F$112*(NORMSDIST(1/SQRT(1-$D132)*NORMSINV($B132)+SQRT($D132)/SQRT(1-$D132)*NORMSINV(99.9%))-$B132),12.5*F$112)</f>
        <v>0</v>
      </c>
      <c r="G132" s="91">
        <f t="shared" si="15"/>
        <v>0</v>
      </c>
      <c r="H132" s="91">
        <f t="shared" si="15"/>
        <v>0</v>
      </c>
      <c r="I132" s="91">
        <f t="shared" si="15"/>
        <v>0</v>
      </c>
      <c r="J132" s="91">
        <f t="shared" si="15"/>
        <v>0</v>
      </c>
      <c r="K132" s="91">
        <f t="shared" si="15"/>
        <v>0</v>
      </c>
      <c r="L132" s="85"/>
      <c r="M132" s="27"/>
      <c r="N132" s="27"/>
      <c r="O132" s="27"/>
      <c r="P132" s="27"/>
      <c r="Q132" s="27"/>
      <c r="R132" s="27"/>
      <c r="S132" s="42"/>
      <c r="T132" s="53"/>
      <c r="U132"/>
      <c r="V132"/>
      <c r="W132"/>
      <c r="X132"/>
      <c r="Y132"/>
      <c r="Z132"/>
      <c r="AA132"/>
      <c r="AB132"/>
      <c r="AC132"/>
    </row>
    <row r="133" spans="1:29" x14ac:dyDescent="0.35">
      <c r="A133" s="117" t="s">
        <v>206</v>
      </c>
      <c r="B133" s="118">
        <v>0.99999999989999999</v>
      </c>
      <c r="C133" s="22"/>
      <c r="D133" s="87">
        <f t="shared" si="13"/>
        <v>0.04</v>
      </c>
      <c r="E133" s="97"/>
      <c r="F133" s="91">
        <f t="shared" ref="F133:K133" si="16">F121*MIN(12.5*F$112*(NORMSDIST(1/SQRT(1-$D133)*NORMSINV($B133)+SQRT($D133)/SQRT(1-$D133)*NORMSINV(99.9%))-$B133),12.5*F$112)</f>
        <v>0</v>
      </c>
      <c r="G133" s="91">
        <f t="shared" si="16"/>
        <v>0</v>
      </c>
      <c r="H133" s="91">
        <f t="shared" si="16"/>
        <v>0</v>
      </c>
      <c r="I133" s="91">
        <f t="shared" si="16"/>
        <v>0</v>
      </c>
      <c r="J133" s="91">
        <f t="shared" si="16"/>
        <v>0</v>
      </c>
      <c r="K133" s="91">
        <f t="shared" si="16"/>
        <v>0</v>
      </c>
      <c r="L133" s="96"/>
      <c r="M133" s="27"/>
      <c r="N133" s="27"/>
      <c r="O133" s="27"/>
      <c r="P133" s="27"/>
      <c r="Q133" s="27"/>
      <c r="R133" s="27"/>
      <c r="S133" s="42"/>
      <c r="T133" s="53"/>
      <c r="U133"/>
      <c r="V133"/>
      <c r="W133"/>
      <c r="X133"/>
      <c r="Y133"/>
      <c r="Z133"/>
      <c r="AA133"/>
      <c r="AB133"/>
      <c r="AC133"/>
    </row>
    <row r="134" spans="1:29" x14ac:dyDescent="0.35">
      <c r="A134" s="20"/>
      <c r="B134" s="21"/>
      <c r="C134" s="21"/>
      <c r="D134" s="21"/>
      <c r="E134" s="21"/>
      <c r="F134" s="21"/>
      <c r="G134" s="21"/>
      <c r="H134" s="21"/>
      <c r="I134" s="21"/>
      <c r="J134" s="21"/>
      <c r="K134" s="21"/>
      <c r="L134" s="21"/>
      <c r="M134" s="21"/>
      <c r="N134" s="27"/>
      <c r="O134" s="27"/>
      <c r="P134" s="27"/>
      <c r="Q134" s="27"/>
      <c r="R134" s="27"/>
      <c r="S134" s="42"/>
      <c r="T134" s="53"/>
      <c r="U134"/>
      <c r="V134"/>
      <c r="W134"/>
      <c r="X134"/>
      <c r="Y134"/>
      <c r="Z134"/>
      <c r="AA134"/>
      <c r="AB134"/>
      <c r="AC134"/>
    </row>
    <row r="135" spans="1:29" x14ac:dyDescent="0.35">
      <c r="A135" s="112" t="s">
        <v>67</v>
      </c>
      <c r="B135" s="113">
        <f>SUM(F126:K133)</f>
        <v>0</v>
      </c>
      <c r="C135" s="32"/>
      <c r="D135" s="32"/>
      <c r="E135" s="33"/>
      <c r="F135" s="32"/>
      <c r="G135" s="32"/>
      <c r="H135" s="32"/>
      <c r="I135" s="32"/>
      <c r="J135" s="32"/>
      <c r="K135" s="32"/>
      <c r="L135" s="32"/>
      <c r="M135" s="32"/>
      <c r="N135" s="103"/>
      <c r="O135" s="103"/>
      <c r="P135" s="103"/>
      <c r="Q135" s="103"/>
      <c r="R135" s="103"/>
      <c r="S135" s="104"/>
      <c r="T135" s="53"/>
      <c r="U135"/>
      <c r="V135"/>
      <c r="W135"/>
      <c r="X135"/>
      <c r="Y135"/>
      <c r="Z135"/>
      <c r="AA135"/>
      <c r="AB135"/>
      <c r="AC135"/>
    </row>
    <row r="136" spans="1:29" x14ac:dyDescent="0.35">
      <c r="A136" s="100"/>
      <c r="B136" s="101"/>
      <c r="C136" s="21"/>
      <c r="D136" s="21"/>
      <c r="E136" s="31"/>
      <c r="F136" s="21"/>
      <c r="G136" s="21"/>
      <c r="H136" s="21"/>
      <c r="I136" s="21"/>
      <c r="J136" s="21"/>
      <c r="K136" s="21"/>
      <c r="L136" s="21"/>
      <c r="M136" s="21"/>
      <c r="N136" s="27"/>
      <c r="O136" s="27"/>
      <c r="P136" s="27"/>
      <c r="Q136" s="27"/>
      <c r="R136" s="27"/>
      <c r="S136" s="27"/>
      <c r="T136" s="53"/>
      <c r="U136"/>
      <c r="V136"/>
      <c r="W136"/>
      <c r="X136"/>
      <c r="Y136"/>
      <c r="Z136"/>
      <c r="AA136"/>
      <c r="AB136"/>
      <c r="AC136"/>
    </row>
    <row r="137" spans="1:29" x14ac:dyDescent="0.35">
      <c r="A137" s="17" t="s">
        <v>315</v>
      </c>
      <c r="B137" s="18"/>
      <c r="C137" s="18"/>
      <c r="D137" s="18"/>
      <c r="E137" s="307"/>
      <c r="F137" s="307"/>
      <c r="G137" s="307"/>
      <c r="H137" s="307"/>
      <c r="I137" s="307"/>
      <c r="J137" s="307"/>
      <c r="K137" s="307"/>
      <c r="L137" s="307"/>
      <c r="M137" s="18"/>
      <c r="N137" s="19"/>
      <c r="O137" s="19"/>
      <c r="P137" s="19"/>
      <c r="Q137" s="19"/>
      <c r="R137" s="19"/>
      <c r="S137" s="131"/>
      <c r="T137" s="53"/>
      <c r="U137"/>
      <c r="V137"/>
      <c r="W137"/>
      <c r="X137"/>
      <c r="Y137"/>
      <c r="Z137"/>
      <c r="AA137"/>
      <c r="AB137"/>
      <c r="AC137"/>
    </row>
    <row r="138" spans="1:29" x14ac:dyDescent="0.35">
      <c r="A138" s="53"/>
      <c r="B138" s="53"/>
      <c r="C138" s="21"/>
      <c r="D138" s="21"/>
      <c r="E138" s="53"/>
      <c r="F138" s="53"/>
      <c r="G138" s="53"/>
      <c r="H138" s="53"/>
      <c r="I138" s="53"/>
      <c r="J138" s="53"/>
      <c r="K138" s="53"/>
      <c r="L138" s="53"/>
      <c r="N138" s="27"/>
      <c r="O138" s="27"/>
      <c r="P138" s="27"/>
      <c r="Q138" s="27"/>
      <c r="R138" s="27"/>
      <c r="S138" s="42"/>
      <c r="T138" s="53"/>
      <c r="U138"/>
      <c r="V138"/>
      <c r="W138"/>
      <c r="X138"/>
      <c r="Y138"/>
      <c r="Z138"/>
      <c r="AA138"/>
      <c r="AB138"/>
      <c r="AC138"/>
    </row>
    <row r="139" spans="1:29" x14ac:dyDescent="0.35">
      <c r="A139" s="145" t="s">
        <v>302</v>
      </c>
      <c r="B139" s="91">
        <f>Data!F20</f>
        <v>0</v>
      </c>
      <c r="C139" s="22"/>
      <c r="D139" s="294" t="s">
        <v>316</v>
      </c>
      <c r="E139" s="294"/>
      <c r="F139" s="294"/>
      <c r="G139" s="294"/>
      <c r="H139" s="294"/>
      <c r="I139" s="294"/>
      <c r="J139" s="294"/>
      <c r="K139" s="294"/>
      <c r="M139" s="21"/>
      <c r="N139" s="27"/>
      <c r="O139" s="27"/>
      <c r="P139" s="27"/>
      <c r="Q139" s="27"/>
      <c r="R139" s="27"/>
      <c r="S139" s="42"/>
      <c r="T139" s="53"/>
      <c r="U139"/>
      <c r="V139"/>
      <c r="W139"/>
      <c r="X139"/>
      <c r="Y139"/>
      <c r="Z139"/>
      <c r="AA139"/>
      <c r="AB139"/>
      <c r="AC139"/>
    </row>
    <row r="140" spans="1:29" x14ac:dyDescent="0.35">
      <c r="A140" s="105"/>
      <c r="B140" s="27"/>
      <c r="C140" s="27"/>
      <c r="D140" s="304" t="s">
        <v>272</v>
      </c>
      <c r="E140" s="305"/>
      <c r="F140" s="118"/>
      <c r="G140" s="118"/>
      <c r="H140" s="118"/>
      <c r="I140" s="118"/>
      <c r="J140" s="118"/>
      <c r="K140" s="118"/>
      <c r="L140" s="22"/>
      <c r="M140" s="27"/>
      <c r="N140" s="27"/>
      <c r="O140" s="27"/>
      <c r="P140" s="27"/>
      <c r="Q140" s="27"/>
      <c r="R140" s="27"/>
      <c r="S140" s="42"/>
      <c r="T140" s="53"/>
      <c r="U140"/>
      <c r="V140"/>
      <c r="W140"/>
      <c r="X140"/>
      <c r="Y140"/>
      <c r="Z140"/>
      <c r="AA140"/>
      <c r="AB140"/>
      <c r="AC140"/>
    </row>
    <row r="141" spans="1:29" x14ac:dyDescent="0.35">
      <c r="A141" s="44" t="s">
        <v>161</v>
      </c>
      <c r="B141" s="66"/>
      <c r="C141" s="66"/>
      <c r="D141" s="66"/>
      <c r="E141" s="21"/>
      <c r="F141" s="21"/>
      <c r="G141" s="21"/>
      <c r="H141" s="21"/>
      <c r="I141" s="21"/>
      <c r="J141" s="21"/>
      <c r="K141" s="21"/>
      <c r="L141" s="21"/>
      <c r="M141" s="27"/>
      <c r="N141" s="27"/>
      <c r="O141" s="27"/>
      <c r="P141" s="27"/>
      <c r="Q141" s="27"/>
      <c r="R141" s="27"/>
      <c r="S141" s="42"/>
      <c r="T141" s="53"/>
      <c r="U141"/>
      <c r="V141"/>
      <c r="W141"/>
      <c r="X141"/>
      <c r="Y141"/>
      <c r="Z141"/>
      <c r="AA141"/>
      <c r="AB141"/>
      <c r="AC141"/>
    </row>
    <row r="142" spans="1:29" x14ac:dyDescent="0.35">
      <c r="A142" s="117" t="s">
        <v>205</v>
      </c>
      <c r="B142" s="53"/>
      <c r="C142" s="83"/>
      <c r="D142" s="83"/>
      <c r="E142" s="54"/>
      <c r="F142" s="226"/>
      <c r="G142" s="226"/>
      <c r="H142" s="226"/>
      <c r="I142" s="226"/>
      <c r="J142" s="226"/>
      <c r="K142" s="226"/>
      <c r="L142" s="58"/>
      <c r="M142" s="21"/>
      <c r="N142" s="27"/>
      <c r="O142" s="27"/>
      <c r="P142" s="27"/>
      <c r="Q142" s="27"/>
      <c r="R142" s="27"/>
      <c r="S142" s="42"/>
      <c r="T142" s="53"/>
      <c r="U142"/>
      <c r="V142"/>
      <c r="W142"/>
      <c r="X142"/>
      <c r="Y142"/>
      <c r="Z142"/>
      <c r="AA142"/>
      <c r="AB142"/>
      <c r="AC142"/>
    </row>
    <row r="143" spans="1:29" x14ac:dyDescent="0.35">
      <c r="A143" s="117" t="s">
        <v>199</v>
      </c>
      <c r="B143" s="53"/>
      <c r="C143" s="83"/>
      <c r="D143" s="83"/>
      <c r="E143" s="54"/>
      <c r="F143" s="226"/>
      <c r="G143" s="226"/>
      <c r="H143" s="226"/>
      <c r="I143" s="226"/>
      <c r="J143" s="226"/>
      <c r="K143" s="226"/>
      <c r="L143" s="27"/>
      <c r="M143" s="21"/>
      <c r="N143" s="27"/>
      <c r="O143" s="27"/>
      <c r="P143" s="27"/>
      <c r="Q143" s="27"/>
      <c r="R143" s="27"/>
      <c r="S143" s="42"/>
      <c r="T143" s="53"/>
      <c r="U143"/>
      <c r="V143"/>
      <c r="W143"/>
      <c r="X143"/>
      <c r="Y143"/>
      <c r="Z143"/>
      <c r="AA143"/>
      <c r="AB143"/>
      <c r="AC143"/>
    </row>
    <row r="144" spans="1:29" x14ac:dyDescent="0.35">
      <c r="A144" s="117" t="s">
        <v>200</v>
      </c>
      <c r="B144" s="53"/>
      <c r="C144" s="83"/>
      <c r="D144" s="83"/>
      <c r="E144" s="54"/>
      <c r="F144" s="226"/>
      <c r="G144" s="226"/>
      <c r="H144" s="226"/>
      <c r="I144" s="226"/>
      <c r="J144" s="226"/>
      <c r="K144" s="226"/>
      <c r="L144" s="27"/>
      <c r="M144" s="21"/>
      <c r="N144" s="27"/>
      <c r="O144" s="27"/>
      <c r="P144" s="27"/>
      <c r="Q144" s="27"/>
      <c r="R144" s="27"/>
      <c r="S144" s="42"/>
      <c r="T144" s="53"/>
      <c r="U144"/>
      <c r="V144"/>
      <c r="W144"/>
      <c r="X144"/>
      <c r="Y144"/>
      <c r="Z144"/>
      <c r="AA144"/>
      <c r="AB144"/>
      <c r="AC144"/>
    </row>
    <row r="145" spans="1:29" x14ac:dyDescent="0.35">
      <c r="A145" s="117" t="s">
        <v>201</v>
      </c>
      <c r="B145" s="53"/>
      <c r="C145" s="83"/>
      <c r="D145" s="83"/>
      <c r="E145" s="54"/>
      <c r="F145" s="226"/>
      <c r="G145" s="226"/>
      <c r="H145" s="226"/>
      <c r="I145" s="226"/>
      <c r="J145" s="226"/>
      <c r="K145" s="226"/>
      <c r="L145" s="114"/>
      <c r="M145" s="21"/>
      <c r="N145" s="27"/>
      <c r="O145" s="27"/>
      <c r="P145" s="27"/>
      <c r="Q145" s="27"/>
      <c r="R145" s="27"/>
      <c r="S145" s="42"/>
      <c r="T145" s="53"/>
      <c r="U145"/>
      <c r="V145"/>
      <c r="W145"/>
      <c r="X145"/>
      <c r="Y145"/>
      <c r="Z145"/>
      <c r="AA145"/>
      <c r="AB145"/>
      <c r="AC145"/>
    </row>
    <row r="146" spans="1:29" x14ac:dyDescent="0.35">
      <c r="A146" s="117" t="s">
        <v>202</v>
      </c>
      <c r="B146" s="53"/>
      <c r="C146" s="83"/>
      <c r="D146" s="83"/>
      <c r="E146" s="54"/>
      <c r="F146" s="226"/>
      <c r="G146" s="226"/>
      <c r="H146" s="226"/>
      <c r="I146" s="226"/>
      <c r="J146" s="226"/>
      <c r="K146" s="226"/>
      <c r="L146" s="133"/>
      <c r="M146" s="134"/>
      <c r="N146" s="27"/>
      <c r="O146" s="27"/>
      <c r="P146" s="27"/>
      <c r="Q146" s="27"/>
      <c r="R146" s="27"/>
      <c r="S146" s="42"/>
      <c r="T146" s="53"/>
      <c r="U146"/>
      <c r="V146"/>
      <c r="W146"/>
      <c r="X146"/>
      <c r="Y146"/>
      <c r="Z146"/>
      <c r="AA146"/>
      <c r="AB146"/>
      <c r="AC146"/>
    </row>
    <row r="147" spans="1:29" ht="15.75" customHeight="1" x14ac:dyDescent="0.35">
      <c r="A147" s="117" t="s">
        <v>203</v>
      </c>
      <c r="B147" s="53"/>
      <c r="C147" s="83"/>
      <c r="D147" s="83"/>
      <c r="E147" s="54"/>
      <c r="F147" s="226"/>
      <c r="G147" s="226"/>
      <c r="H147" s="226"/>
      <c r="I147" s="226"/>
      <c r="J147" s="226"/>
      <c r="K147" s="226"/>
      <c r="L147" s="133"/>
      <c r="M147" s="134"/>
      <c r="N147" s="27"/>
      <c r="O147" s="27"/>
      <c r="P147" s="27"/>
      <c r="Q147" s="27"/>
      <c r="R147" s="27"/>
      <c r="S147" s="42"/>
      <c r="T147" s="53"/>
      <c r="U147"/>
      <c r="V147"/>
      <c r="W147"/>
      <c r="X147"/>
      <c r="Y147"/>
      <c r="Z147"/>
      <c r="AA147"/>
      <c r="AB147"/>
      <c r="AC147"/>
    </row>
    <row r="148" spans="1:29" x14ac:dyDescent="0.35">
      <c r="A148" s="117" t="s">
        <v>204</v>
      </c>
      <c r="B148" s="53"/>
      <c r="C148" s="83"/>
      <c r="D148" s="83"/>
      <c r="E148" s="54"/>
      <c r="F148" s="226"/>
      <c r="G148" s="226"/>
      <c r="H148" s="226"/>
      <c r="I148" s="226"/>
      <c r="J148" s="226"/>
      <c r="K148" s="226"/>
      <c r="L148" s="133" t="s">
        <v>156</v>
      </c>
      <c r="M148" s="133"/>
      <c r="N148" s="27"/>
      <c r="O148" s="27"/>
      <c r="P148" s="27"/>
      <c r="Q148" s="27"/>
      <c r="R148" s="27"/>
      <c r="S148" s="42"/>
      <c r="T148" s="53"/>
      <c r="U148"/>
      <c r="V148"/>
      <c r="W148"/>
      <c r="X148"/>
      <c r="Y148"/>
      <c r="Z148"/>
      <c r="AA148"/>
      <c r="AB148"/>
      <c r="AC148"/>
    </row>
    <row r="149" spans="1:29" x14ac:dyDescent="0.35">
      <c r="A149" s="117" t="s">
        <v>196</v>
      </c>
      <c r="B149" s="53"/>
      <c r="C149" s="83"/>
      <c r="D149" s="83"/>
      <c r="E149" s="23"/>
      <c r="F149" s="226"/>
      <c r="G149" s="226"/>
      <c r="H149" s="226"/>
      <c r="I149" s="226"/>
      <c r="J149" s="226"/>
      <c r="K149" s="226"/>
      <c r="L149" s="147">
        <f>SUM(F142:K149)</f>
        <v>0</v>
      </c>
      <c r="M149" s="27"/>
      <c r="N149" s="27"/>
      <c r="O149" s="27"/>
      <c r="P149" s="27"/>
      <c r="Q149" s="27"/>
      <c r="R149" s="27"/>
      <c r="S149" s="42"/>
      <c r="T149" s="53"/>
      <c r="U149"/>
      <c r="V149"/>
      <c r="W149"/>
      <c r="X149"/>
      <c r="Y149"/>
      <c r="Z149"/>
      <c r="AA149"/>
      <c r="AB149"/>
      <c r="AC149"/>
    </row>
    <row r="150" spans="1:29" x14ac:dyDescent="0.35">
      <c r="A150" s="86"/>
      <c r="B150" s="21"/>
      <c r="C150" s="21"/>
      <c r="D150" s="21"/>
      <c r="E150" s="27"/>
      <c r="F150" s="21"/>
      <c r="G150" s="21"/>
      <c r="H150" s="21"/>
      <c r="I150" s="21"/>
      <c r="J150" s="21"/>
      <c r="K150" s="21"/>
      <c r="L150" s="21"/>
      <c r="M150" s="21"/>
      <c r="N150" s="27"/>
      <c r="O150" s="27"/>
      <c r="P150" s="27"/>
      <c r="Q150" s="27"/>
      <c r="R150" s="27"/>
      <c r="S150" s="42"/>
      <c r="T150" s="53"/>
      <c r="U150"/>
      <c r="V150"/>
      <c r="W150"/>
      <c r="X150"/>
      <c r="Y150"/>
      <c r="Z150"/>
      <c r="AA150"/>
      <c r="AB150"/>
      <c r="AC150"/>
    </row>
    <row r="151" spans="1:29" x14ac:dyDescent="0.35">
      <c r="A151" s="133"/>
      <c r="B151" s="89"/>
      <c r="C151" s="28"/>
      <c r="D151" s="28"/>
      <c r="E151" s="21"/>
      <c r="F151" s="49"/>
      <c r="G151" s="109"/>
      <c r="H151" s="109"/>
      <c r="I151" s="109"/>
      <c r="J151" s="109"/>
      <c r="K151" s="109"/>
      <c r="L151" s="109"/>
      <c r="M151" s="21"/>
      <c r="N151" s="27"/>
      <c r="O151" s="27"/>
      <c r="P151" s="27"/>
      <c r="Q151" s="27"/>
      <c r="R151" s="27"/>
      <c r="S151" s="42"/>
      <c r="T151" s="53"/>
      <c r="U151"/>
      <c r="V151"/>
      <c r="W151"/>
      <c r="X151"/>
      <c r="Y151"/>
      <c r="Z151"/>
      <c r="AA151"/>
      <c r="AB151"/>
      <c r="AC151"/>
    </row>
    <row r="152" spans="1:29" x14ac:dyDescent="0.35">
      <c r="A152" s="20"/>
      <c r="B152" s="21"/>
      <c r="C152" s="21"/>
      <c r="D152" s="24"/>
      <c r="E152" s="46"/>
      <c r="F152" s="46"/>
      <c r="G152" s="46"/>
      <c r="H152" s="24"/>
      <c r="I152" s="21"/>
      <c r="J152" s="21"/>
      <c r="K152" s="21"/>
      <c r="L152" s="21"/>
      <c r="M152" s="21"/>
      <c r="N152" s="27"/>
      <c r="O152" s="27"/>
      <c r="P152" s="27"/>
      <c r="Q152" s="27"/>
      <c r="R152" s="27"/>
      <c r="S152" s="42"/>
      <c r="T152" s="53"/>
      <c r="U152"/>
      <c r="V152"/>
      <c r="W152"/>
      <c r="X152"/>
      <c r="Y152"/>
      <c r="Z152"/>
      <c r="AA152"/>
      <c r="AB152"/>
      <c r="AC152"/>
    </row>
    <row r="153" spans="1:29" x14ac:dyDescent="0.35">
      <c r="A153" s="55" t="s">
        <v>6</v>
      </c>
      <c r="B153" s="21"/>
      <c r="C153" s="21"/>
      <c r="D153" s="49" t="s">
        <v>87</v>
      </c>
      <c r="E153" s="9"/>
      <c r="F153" s="294" t="s">
        <v>317</v>
      </c>
      <c r="G153" s="294"/>
      <c r="H153" s="294"/>
      <c r="I153" s="294"/>
      <c r="J153" s="294"/>
      <c r="K153" s="294"/>
      <c r="L153" s="27"/>
      <c r="M153" s="27"/>
      <c r="N153" s="27"/>
      <c r="O153" s="27"/>
      <c r="P153" s="27"/>
      <c r="Q153" s="27"/>
      <c r="R153" s="27"/>
      <c r="S153" s="42"/>
      <c r="T153" s="53"/>
      <c r="U153"/>
      <c r="V153"/>
      <c r="W153"/>
      <c r="X153"/>
      <c r="Y153"/>
      <c r="Z153"/>
      <c r="AA153"/>
      <c r="AB153"/>
      <c r="AC153"/>
    </row>
    <row r="154" spans="1:29" x14ac:dyDescent="0.35">
      <c r="A154" s="117" t="s">
        <v>16</v>
      </c>
      <c r="B154" s="119">
        <v>2.9999999999999997E-4</v>
      </c>
      <c r="C154" s="84"/>
      <c r="D154" s="87">
        <f t="shared" ref="D154:D161" si="17">(1-EXP(-25*(B154)))/(1-EXP(-25))*4%+(1-(1-EXP(-25*(B154)))/(1-EXP(-25)))*15%</f>
        <v>0.1491780860300938</v>
      </c>
      <c r="E154" s="97"/>
      <c r="F154" s="91">
        <f t="shared" ref="F154:K159" si="18">F142*MIN(12.5*F$140*(NORMSDIST(1/SQRT(1-$D154)*NORMSINV($B154)+SQRT($D154)/SQRT(1-$D154)*NORMSINV(99.9%))-$B154),12.5*F$140)</f>
        <v>0</v>
      </c>
      <c r="G154" s="91">
        <f t="shared" si="18"/>
        <v>0</v>
      </c>
      <c r="H154" s="91">
        <f t="shared" si="18"/>
        <v>0</v>
      </c>
      <c r="I154" s="91">
        <f t="shared" si="18"/>
        <v>0</v>
      </c>
      <c r="J154" s="91">
        <f t="shared" si="18"/>
        <v>0</v>
      </c>
      <c r="K154" s="91">
        <f t="shared" si="18"/>
        <v>0</v>
      </c>
      <c r="L154" s="85"/>
      <c r="M154" s="31"/>
      <c r="N154" s="27"/>
      <c r="O154" s="27"/>
      <c r="P154" s="27"/>
      <c r="Q154" s="27"/>
      <c r="R154" s="27"/>
      <c r="S154" s="42"/>
      <c r="T154" s="53"/>
      <c r="U154"/>
      <c r="V154"/>
      <c r="W154"/>
      <c r="X154"/>
      <c r="Y154"/>
      <c r="Z154"/>
      <c r="AA154"/>
      <c r="AB154"/>
      <c r="AC154"/>
    </row>
    <row r="155" spans="1:29" x14ac:dyDescent="0.35">
      <c r="A155" s="117" t="s">
        <v>17</v>
      </c>
      <c r="B155" s="119">
        <v>6.4999999999999997E-4</v>
      </c>
      <c r="C155" s="84"/>
      <c r="D155" s="87">
        <f t="shared" si="17"/>
        <v>0.14822694508741099</v>
      </c>
      <c r="E155" s="97"/>
      <c r="F155" s="91">
        <f t="shared" si="18"/>
        <v>0</v>
      </c>
      <c r="G155" s="91">
        <f t="shared" si="18"/>
        <v>0</v>
      </c>
      <c r="H155" s="91">
        <f t="shared" si="18"/>
        <v>0</v>
      </c>
      <c r="I155" s="91">
        <f t="shared" si="18"/>
        <v>0</v>
      </c>
      <c r="J155" s="91">
        <f t="shared" si="18"/>
        <v>0</v>
      </c>
      <c r="K155" s="91">
        <f t="shared" si="18"/>
        <v>0</v>
      </c>
      <c r="L155" s="85"/>
      <c r="M155" s="31"/>
      <c r="N155" s="27"/>
      <c r="O155" s="27"/>
      <c r="P155" s="27"/>
      <c r="Q155" s="27"/>
      <c r="R155" s="27"/>
      <c r="S155" s="42"/>
      <c r="T155" s="53"/>
      <c r="U155"/>
      <c r="V155"/>
      <c r="W155"/>
      <c r="X155"/>
      <c r="Y155"/>
      <c r="Z155"/>
      <c r="AA155"/>
      <c r="AB155"/>
      <c r="AC155"/>
    </row>
    <row r="156" spans="1:29" x14ac:dyDescent="0.35">
      <c r="A156" s="117" t="s">
        <v>18</v>
      </c>
      <c r="B156" s="119">
        <v>1.5E-3</v>
      </c>
      <c r="C156" s="84"/>
      <c r="D156" s="87">
        <f t="shared" si="17"/>
        <v>0.14595138594923415</v>
      </c>
      <c r="E156" s="97"/>
      <c r="F156" s="91">
        <f t="shared" si="18"/>
        <v>0</v>
      </c>
      <c r="G156" s="91">
        <f t="shared" si="18"/>
        <v>0</v>
      </c>
      <c r="H156" s="91">
        <f t="shared" si="18"/>
        <v>0</v>
      </c>
      <c r="I156" s="91">
        <f t="shared" si="18"/>
        <v>0</v>
      </c>
      <c r="J156" s="91">
        <f t="shared" si="18"/>
        <v>0</v>
      </c>
      <c r="K156" s="91">
        <f t="shared" si="18"/>
        <v>0</v>
      </c>
      <c r="L156" s="85"/>
      <c r="M156" s="31"/>
      <c r="N156" s="27"/>
      <c r="O156" s="27"/>
      <c r="P156" s="27"/>
      <c r="Q156" s="27"/>
      <c r="R156" s="27"/>
      <c r="S156" s="42"/>
      <c r="T156" s="53"/>
      <c r="U156"/>
      <c r="V156"/>
      <c r="W156"/>
      <c r="X156"/>
      <c r="Y156"/>
      <c r="Z156"/>
      <c r="AA156"/>
      <c r="AB156"/>
      <c r="AC156"/>
    </row>
    <row r="157" spans="1:29" x14ac:dyDescent="0.35">
      <c r="A157" s="117" t="s">
        <v>19</v>
      </c>
      <c r="B157" s="119">
        <v>5.0000000000000001E-3</v>
      </c>
      <c r="C157" s="84"/>
      <c r="D157" s="87">
        <f t="shared" si="17"/>
        <v>0.13707465928412599</v>
      </c>
      <c r="E157" s="97"/>
      <c r="F157" s="91">
        <f t="shared" si="18"/>
        <v>0</v>
      </c>
      <c r="G157" s="91">
        <f t="shared" si="18"/>
        <v>0</v>
      </c>
      <c r="H157" s="91">
        <f t="shared" si="18"/>
        <v>0</v>
      </c>
      <c r="I157" s="91">
        <f t="shared" si="18"/>
        <v>0</v>
      </c>
      <c r="J157" s="91">
        <f t="shared" si="18"/>
        <v>0</v>
      </c>
      <c r="K157" s="91">
        <f t="shared" si="18"/>
        <v>0</v>
      </c>
      <c r="L157" s="85"/>
      <c r="M157" s="31"/>
      <c r="N157" s="27"/>
      <c r="O157" s="27"/>
      <c r="P157" s="27"/>
      <c r="Q157" s="27"/>
      <c r="R157" s="27"/>
      <c r="S157" s="42"/>
      <c r="T157" s="53"/>
      <c r="U157"/>
      <c r="V157"/>
      <c r="W157"/>
      <c r="X157"/>
      <c r="Y157"/>
      <c r="Z157"/>
      <c r="AA157"/>
      <c r="AB157"/>
      <c r="AC157"/>
    </row>
    <row r="158" spans="1:29" x14ac:dyDescent="0.35">
      <c r="A158" s="117" t="s">
        <v>20</v>
      </c>
      <c r="B158" s="119">
        <v>1.4E-2</v>
      </c>
      <c r="C158" s="84"/>
      <c r="D158" s="87">
        <f t="shared" si="17"/>
        <v>0.11751568986860733</v>
      </c>
      <c r="E158" s="97"/>
      <c r="F158" s="91">
        <f t="shared" si="18"/>
        <v>0</v>
      </c>
      <c r="G158" s="91">
        <f t="shared" si="18"/>
        <v>0</v>
      </c>
      <c r="H158" s="91">
        <f t="shared" si="18"/>
        <v>0</v>
      </c>
      <c r="I158" s="91">
        <f t="shared" si="18"/>
        <v>0</v>
      </c>
      <c r="J158" s="91">
        <f t="shared" si="18"/>
        <v>0</v>
      </c>
      <c r="K158" s="91">
        <f t="shared" si="18"/>
        <v>0</v>
      </c>
      <c r="L158" s="85"/>
      <c r="M158" s="31"/>
      <c r="N158" s="27"/>
      <c r="O158" s="27"/>
      <c r="P158" s="27"/>
      <c r="Q158" s="27"/>
      <c r="R158" s="27"/>
      <c r="S158" s="42"/>
      <c r="T158" s="53"/>
      <c r="U158"/>
      <c r="V158"/>
      <c r="W158"/>
      <c r="X158"/>
      <c r="Y158"/>
      <c r="Z158"/>
      <c r="AA158"/>
      <c r="AB158"/>
      <c r="AC158"/>
    </row>
    <row r="159" spans="1:29" x14ac:dyDescent="0.35">
      <c r="A159" s="117" t="s">
        <v>21</v>
      </c>
      <c r="B159" s="118">
        <v>0.06</v>
      </c>
      <c r="C159" s="22"/>
      <c r="D159" s="87">
        <f t="shared" si="17"/>
        <v>6.4544317615140484E-2</v>
      </c>
      <c r="E159" s="97"/>
      <c r="F159" s="91">
        <f t="shared" si="18"/>
        <v>0</v>
      </c>
      <c r="G159" s="91">
        <f t="shared" si="18"/>
        <v>0</v>
      </c>
      <c r="H159" s="91">
        <f t="shared" si="18"/>
        <v>0</v>
      </c>
      <c r="I159" s="91">
        <f t="shared" si="18"/>
        <v>0</v>
      </c>
      <c r="J159" s="91">
        <f t="shared" si="18"/>
        <v>0</v>
      </c>
      <c r="K159" s="91">
        <f t="shared" si="18"/>
        <v>0</v>
      </c>
      <c r="L159" s="85"/>
      <c r="M159" s="31"/>
      <c r="N159" s="27"/>
      <c r="O159" s="27"/>
      <c r="P159" s="27"/>
      <c r="Q159" s="27"/>
      <c r="R159" s="27"/>
      <c r="S159" s="42"/>
      <c r="T159" s="53"/>
      <c r="U159"/>
      <c r="V159"/>
      <c r="W159"/>
      <c r="X159"/>
      <c r="Y159"/>
      <c r="Z159"/>
      <c r="AA159"/>
      <c r="AB159"/>
      <c r="AC159"/>
    </row>
    <row r="160" spans="1:29" x14ac:dyDescent="0.35">
      <c r="A160" s="117" t="s">
        <v>22</v>
      </c>
      <c r="B160" s="118">
        <v>0.15</v>
      </c>
      <c r="C160" s="22"/>
      <c r="D160" s="87">
        <f t="shared" si="17"/>
        <v>4.2586952042669261E-2</v>
      </c>
      <c r="E160" s="97"/>
      <c r="F160" s="91">
        <f t="shared" ref="F160:K160" si="19">F148*MIN(12.5*F$140*(NORMSDIST(1/SQRT(1-$D160)*NORMSINV($B160)+SQRT($D160)/SQRT(1-$D160)*NORMSINV(99.9%))-$B160),12.5*F$140)</f>
        <v>0</v>
      </c>
      <c r="G160" s="91">
        <f t="shared" si="19"/>
        <v>0</v>
      </c>
      <c r="H160" s="91">
        <f t="shared" si="19"/>
        <v>0</v>
      </c>
      <c r="I160" s="91">
        <f t="shared" si="19"/>
        <v>0</v>
      </c>
      <c r="J160" s="91">
        <f t="shared" si="19"/>
        <v>0</v>
      </c>
      <c r="K160" s="91">
        <f t="shared" si="19"/>
        <v>0</v>
      </c>
      <c r="L160" s="85"/>
      <c r="M160" s="31"/>
      <c r="N160" s="27"/>
      <c r="O160" s="27"/>
      <c r="P160" s="27"/>
      <c r="Q160" s="27"/>
      <c r="R160" s="27"/>
      <c r="S160" s="42"/>
      <c r="T160" s="53"/>
      <c r="U160"/>
      <c r="V160"/>
      <c r="W160"/>
      <c r="X160"/>
      <c r="Y160"/>
      <c r="Z160"/>
      <c r="AA160"/>
      <c r="AB160"/>
      <c r="AC160"/>
    </row>
    <row r="161" spans="1:29" x14ac:dyDescent="0.35">
      <c r="A161" s="117" t="s">
        <v>206</v>
      </c>
      <c r="B161" s="118">
        <v>0.99999999900000003</v>
      </c>
      <c r="C161" s="22"/>
      <c r="D161" s="87">
        <f t="shared" si="17"/>
        <v>0.04</v>
      </c>
      <c r="E161" s="97"/>
      <c r="F161" s="91">
        <f t="shared" ref="F161:K161" si="20">F149*MIN(12.5*F$140*(NORMSDIST(1/SQRT(1-$D161)*NORMSINV($B161)+SQRT($D161)/SQRT(1-$D161)*NORMSINV(99.9%))-$B161),12.5*F$140)</f>
        <v>0</v>
      </c>
      <c r="G161" s="91">
        <f t="shared" si="20"/>
        <v>0</v>
      </c>
      <c r="H161" s="91">
        <f t="shared" si="20"/>
        <v>0</v>
      </c>
      <c r="I161" s="91">
        <f t="shared" si="20"/>
        <v>0</v>
      </c>
      <c r="J161" s="91">
        <f t="shared" si="20"/>
        <v>0</v>
      </c>
      <c r="K161" s="91">
        <f t="shared" si="20"/>
        <v>0</v>
      </c>
      <c r="L161" s="96"/>
      <c r="M161" s="31"/>
      <c r="N161" s="27"/>
      <c r="O161" s="27"/>
      <c r="P161" s="27"/>
      <c r="Q161" s="27"/>
      <c r="R161" s="27"/>
      <c r="S161" s="42"/>
      <c r="T161" s="53"/>
      <c r="U161"/>
      <c r="V161"/>
      <c r="W161"/>
      <c r="X161"/>
      <c r="Y161"/>
      <c r="Z161"/>
      <c r="AA161"/>
      <c r="AB161"/>
      <c r="AC161"/>
    </row>
    <row r="162" spans="1:29" x14ac:dyDescent="0.35">
      <c r="A162" s="20"/>
      <c r="B162" s="21"/>
      <c r="C162" s="21"/>
      <c r="D162" s="21"/>
      <c r="E162" s="21"/>
      <c r="F162" s="21"/>
      <c r="G162" s="21"/>
      <c r="H162" s="21"/>
      <c r="I162" s="21"/>
      <c r="J162" s="21"/>
      <c r="K162" s="21"/>
      <c r="L162" s="21"/>
      <c r="M162" s="21"/>
      <c r="N162" s="27"/>
      <c r="O162" s="27"/>
      <c r="P162" s="27"/>
      <c r="Q162" s="27"/>
      <c r="R162" s="27"/>
      <c r="S162" s="42"/>
      <c r="T162" s="53"/>
      <c r="U162"/>
      <c r="V162"/>
      <c r="W162"/>
      <c r="X162"/>
      <c r="Y162"/>
      <c r="Z162"/>
      <c r="AA162"/>
      <c r="AB162"/>
      <c r="AC162"/>
    </row>
    <row r="163" spans="1:29" x14ac:dyDescent="0.35">
      <c r="A163" s="100" t="s">
        <v>318</v>
      </c>
      <c r="B163" s="101">
        <f>SUM(F154:L161)</f>
        <v>0</v>
      </c>
      <c r="C163" s="21"/>
      <c r="D163" s="21"/>
      <c r="E163" s="31"/>
      <c r="F163" s="21"/>
      <c r="G163" s="21"/>
      <c r="H163" s="21"/>
      <c r="I163" s="21"/>
      <c r="J163" s="21"/>
      <c r="K163" s="21"/>
      <c r="L163" s="21"/>
      <c r="M163" s="21"/>
      <c r="N163" s="27"/>
      <c r="O163" s="27"/>
      <c r="P163" s="27"/>
      <c r="Q163" s="27"/>
      <c r="R163" s="27"/>
      <c r="S163" s="42"/>
      <c r="T163" s="53"/>
      <c r="U163"/>
      <c r="V163"/>
      <c r="W163"/>
      <c r="X163"/>
      <c r="Y163"/>
      <c r="Z163"/>
      <c r="AA163"/>
      <c r="AB163"/>
      <c r="AC163"/>
    </row>
    <row r="164" spans="1:29" x14ac:dyDescent="0.35">
      <c r="A164" s="112"/>
      <c r="B164" s="113"/>
      <c r="C164" s="32"/>
      <c r="D164" s="32"/>
      <c r="E164" s="33"/>
      <c r="F164" s="32"/>
      <c r="G164" s="32"/>
      <c r="H164" s="32"/>
      <c r="I164" s="32"/>
      <c r="J164" s="32"/>
      <c r="K164" s="32"/>
      <c r="L164" s="32"/>
      <c r="M164" s="32"/>
      <c r="N164" s="103"/>
      <c r="O164" s="103"/>
      <c r="P164" s="103"/>
      <c r="Q164" s="103"/>
      <c r="R164" s="103"/>
      <c r="S164" s="104"/>
      <c r="T164" s="53"/>
      <c r="U164"/>
      <c r="V164"/>
      <c r="W164"/>
      <c r="X164"/>
      <c r="Y164"/>
      <c r="Z164"/>
      <c r="AA164"/>
      <c r="AB164"/>
      <c r="AC164"/>
    </row>
    <row r="165" spans="1:29" x14ac:dyDescent="0.35">
      <c r="A165" s="100"/>
      <c r="B165" s="101"/>
      <c r="C165" s="21"/>
      <c r="D165" s="21"/>
      <c r="E165" s="31"/>
      <c r="F165" s="21"/>
      <c r="G165" s="21"/>
      <c r="H165" s="21"/>
      <c r="I165" s="21"/>
      <c r="J165" s="21"/>
      <c r="K165" s="21"/>
      <c r="L165" s="21"/>
      <c r="M165" s="21"/>
      <c r="N165" s="27"/>
      <c r="O165" s="27"/>
      <c r="P165" s="27"/>
      <c r="Q165" s="27"/>
      <c r="R165" s="27"/>
      <c r="S165" s="27"/>
      <c r="T165" s="53"/>
      <c r="U165"/>
      <c r="V165"/>
      <c r="W165"/>
      <c r="X165"/>
      <c r="Y165"/>
      <c r="Z165"/>
      <c r="AA165"/>
      <c r="AB165"/>
      <c r="AC165"/>
    </row>
    <row r="166" spans="1:29" x14ac:dyDescent="0.35">
      <c r="A166" s="141" t="s">
        <v>129</v>
      </c>
      <c r="B166" s="101"/>
      <c r="C166" s="21"/>
      <c r="D166" s="21"/>
      <c r="E166" s="31"/>
      <c r="F166" s="21"/>
      <c r="G166" s="21"/>
      <c r="H166" s="21"/>
      <c r="I166" s="21"/>
      <c r="J166" s="21"/>
      <c r="K166" s="21"/>
      <c r="L166" s="21"/>
      <c r="M166" s="21"/>
      <c r="N166" s="53"/>
      <c r="O166" s="53"/>
      <c r="P166" s="53"/>
      <c r="Q166" s="53"/>
      <c r="R166" s="53"/>
      <c r="S166" s="53"/>
      <c r="T166" s="53"/>
      <c r="U166"/>
      <c r="V166"/>
      <c r="W166"/>
      <c r="X166"/>
      <c r="Y166"/>
      <c r="Z166"/>
      <c r="AA166"/>
      <c r="AB166"/>
      <c r="AC166"/>
    </row>
    <row r="167" spans="1:29" x14ac:dyDescent="0.35">
      <c r="A167" s="100" t="s">
        <v>122</v>
      </c>
      <c r="B167" s="101" t="e">
        <f>B36+B71+#REF!+B106</f>
        <v>#REF!</v>
      </c>
      <c r="C167" s="21"/>
      <c r="D167" s="21"/>
      <c r="E167" s="31"/>
      <c r="F167" s="21"/>
      <c r="G167" s="21"/>
      <c r="H167" s="21"/>
      <c r="I167" s="21"/>
      <c r="J167" s="21"/>
      <c r="K167" s="21"/>
      <c r="L167" s="21"/>
      <c r="M167" s="21"/>
      <c r="N167" s="53"/>
      <c r="O167" s="53"/>
      <c r="P167" s="53"/>
      <c r="Q167" s="53"/>
      <c r="R167" s="53"/>
      <c r="S167" s="53"/>
      <c r="T167" s="53"/>
      <c r="U167"/>
      <c r="V167"/>
      <c r="W167"/>
      <c r="X167"/>
      <c r="Y167"/>
      <c r="Z167"/>
      <c r="AA167"/>
      <c r="AB167"/>
      <c r="AC167"/>
    </row>
    <row r="168" spans="1:29" x14ac:dyDescent="0.35">
      <c r="A168" s="100" t="s">
        <v>123</v>
      </c>
      <c r="B168" s="101">
        <f>B163+B135</f>
        <v>0</v>
      </c>
      <c r="C168" s="21"/>
      <c r="D168" s="21"/>
      <c r="E168" s="31"/>
      <c r="F168" s="21"/>
      <c r="G168" s="21"/>
      <c r="H168" s="21"/>
      <c r="I168" s="21"/>
      <c r="J168" s="21"/>
      <c r="K168" s="21"/>
      <c r="L168" s="21"/>
      <c r="M168" s="21"/>
      <c r="N168" s="53"/>
      <c r="O168" s="53"/>
      <c r="P168" s="53"/>
      <c r="Q168" s="53"/>
      <c r="R168" s="53"/>
      <c r="S168" s="53"/>
      <c r="T168" s="53"/>
      <c r="U168"/>
      <c r="V168"/>
      <c r="W168"/>
      <c r="X168"/>
      <c r="Y168"/>
      <c r="Z168"/>
      <c r="AA168"/>
      <c r="AB168"/>
      <c r="AC168"/>
    </row>
    <row r="169" spans="1:29" x14ac:dyDescent="0.35">
      <c r="A169" s="100" t="s">
        <v>124</v>
      </c>
      <c r="B169" s="101" t="e">
        <f>B167+B168</f>
        <v>#REF!</v>
      </c>
      <c r="C169" s="21"/>
      <c r="D169" s="21"/>
      <c r="E169" s="31"/>
      <c r="F169" s="21"/>
      <c r="G169" s="21"/>
      <c r="H169" s="21"/>
      <c r="I169" s="21"/>
      <c r="J169" s="21"/>
      <c r="K169" s="21"/>
      <c r="L169" s="21"/>
      <c r="M169" s="21"/>
      <c r="N169" s="53"/>
      <c r="O169" s="53"/>
      <c r="P169" s="53"/>
      <c r="Q169" s="53"/>
      <c r="R169" s="53"/>
      <c r="S169" s="53"/>
      <c r="T169" s="53"/>
      <c r="U169"/>
      <c r="V169"/>
      <c r="W169"/>
      <c r="X169"/>
      <c r="Y169"/>
      <c r="Z169"/>
      <c r="AA169"/>
      <c r="AB169"/>
      <c r="AC169"/>
    </row>
    <row r="170" spans="1:29" x14ac:dyDescent="0.35">
      <c r="A170" s="34"/>
      <c r="B170" s="29"/>
      <c r="C170" s="29"/>
      <c r="D170" s="29"/>
      <c r="E170" s="21"/>
      <c r="F170" s="21"/>
      <c r="G170" s="21"/>
      <c r="H170" s="21"/>
      <c r="I170" s="21"/>
      <c r="J170" s="21"/>
      <c r="K170" s="21"/>
      <c r="L170" s="21"/>
      <c r="M170" s="21"/>
      <c r="N170" s="53"/>
      <c r="O170" s="53"/>
      <c r="P170" s="53"/>
      <c r="Q170" s="53"/>
      <c r="R170" s="53"/>
      <c r="S170" s="53"/>
      <c r="T170" s="53"/>
      <c r="U170"/>
      <c r="V170"/>
      <c r="W170"/>
      <c r="X170"/>
      <c r="Y170"/>
      <c r="Z170"/>
      <c r="AA170"/>
      <c r="AB170"/>
      <c r="AC170"/>
    </row>
  </sheetData>
  <mergeCells count="24">
    <mergeCell ref="A21:B21"/>
    <mergeCell ref="D140:E140"/>
    <mergeCell ref="F153:K153"/>
    <mergeCell ref="F21:K21"/>
    <mergeCell ref="D54:J54"/>
    <mergeCell ref="F56:K56"/>
    <mergeCell ref="D139:K139"/>
    <mergeCell ref="D112:E112"/>
    <mergeCell ref="D78:E78"/>
    <mergeCell ref="D111:K111"/>
    <mergeCell ref="F91:K91"/>
    <mergeCell ref="F38:K38"/>
    <mergeCell ref="E137:L137"/>
    <mergeCell ref="D123:J123"/>
    <mergeCell ref="F125:K125"/>
    <mergeCell ref="F73:K73"/>
    <mergeCell ref="F77:K77"/>
    <mergeCell ref="M21:R21"/>
    <mergeCell ref="F42:K42"/>
    <mergeCell ref="D43:E43"/>
    <mergeCell ref="F6:K6"/>
    <mergeCell ref="D8:E8"/>
    <mergeCell ref="E19:K19"/>
    <mergeCell ref="D7:K7"/>
  </mergeCells>
  <phoneticPr fontId="0" type="noConversion"/>
  <dataValidations xWindow="298" yWindow="181" count="2">
    <dataValidation type="decimal" operator="greaterThanOrEqual" allowBlank="1" showInputMessage="1" showErrorMessage="1" errorTitle="Data input error" error="Values must be greater than or equal to zero" promptTitle="Data input" prompt="Enter amounts in each PD/LGD band_x000a__x000a_Values must be greater than zero" sqref="F142:K149 F114:K121 F80:K87 F45:K52 F10:K17" xr:uid="{30783295-F4B5-497A-8ADB-B288A574377A}">
      <formula1>0</formula1>
    </dataValidation>
    <dataValidation type="decimal" operator="greaterThanOrEqual" allowBlank="1" showInputMessage="1" showErrorMessage="1" errorTitle="Data input error" error="Values must be greater than or equal to zero" promptTitle="Data input" prompt="Enter LGD%" sqref="F8:K8 F43:K43 F78:K78 F112:K112 F140:K140" xr:uid="{6F0FDA5E-0867-4231-94E4-B5C73276A914}">
      <formula1>0</formula1>
    </dataValidation>
  </dataValidations>
  <pageMargins left="0.5" right="0.5" top="0.5" bottom="0.5" header="0.5" footer="0.25"/>
  <pageSetup paperSize="9" scale="44" orientation="landscape" r:id="rId1"/>
  <headerFooter alignWithMargins="0">
    <oddFooter>Page &amp;P of &amp;N</oddFooter>
  </headerFooter>
  <rowBreaks count="4" manualBreakCount="4">
    <brk id="37" max="18" man="1"/>
    <brk id="72" max="18" man="1"/>
    <brk id="108" max="18" man="1"/>
    <brk id="136"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DD713-C8BC-4C42-BF03-5B9559F16583}">
  <sheetPr>
    <pageSetUpPr fitToPage="1"/>
  </sheetPr>
  <dimension ref="A1:I22"/>
  <sheetViews>
    <sheetView view="pageBreakPreview" zoomScale="75" zoomScaleNormal="80" workbookViewId="0">
      <selection activeCell="C12" sqref="C12"/>
    </sheetView>
  </sheetViews>
  <sheetFormatPr defaultRowHeight="15.5" x14ac:dyDescent="0.35"/>
  <cols>
    <col min="1" max="1" width="33.33203125" customWidth="1"/>
    <col min="2" max="2" width="2.75" customWidth="1"/>
    <col min="3" max="9" width="11.58203125" customWidth="1"/>
  </cols>
  <sheetData>
    <row r="1" spans="1:9" ht="23" x14ac:dyDescent="0.5">
      <c r="A1" s="68" t="s">
        <v>71</v>
      </c>
      <c r="B1" s="53"/>
      <c r="C1" s="53"/>
      <c r="D1" s="53"/>
      <c r="E1" s="53"/>
      <c r="F1" s="53"/>
      <c r="G1" s="53"/>
      <c r="H1" s="53"/>
      <c r="I1" s="53"/>
    </row>
    <row r="2" spans="1:9" ht="11.25" customHeight="1" x14ac:dyDescent="0.65">
      <c r="A2" s="65"/>
      <c r="B2" s="53"/>
      <c r="C2" s="53"/>
      <c r="D2" s="53"/>
      <c r="E2" s="53"/>
      <c r="F2" s="53"/>
      <c r="G2" s="53"/>
      <c r="H2" s="53"/>
      <c r="I2" s="53"/>
    </row>
    <row r="3" spans="1:9" ht="30.5" x14ac:dyDescent="0.65">
      <c r="A3" s="65"/>
      <c r="B3" s="53"/>
      <c r="C3" s="313" t="s">
        <v>72</v>
      </c>
      <c r="D3" s="314"/>
      <c r="E3" s="314"/>
      <c r="F3" s="314"/>
      <c r="G3" s="314"/>
      <c r="H3" s="314"/>
      <c r="I3" s="315"/>
    </row>
    <row r="4" spans="1:9" ht="30.5" x14ac:dyDescent="0.65">
      <c r="A4" s="65"/>
      <c r="B4" s="53"/>
      <c r="C4" s="310" t="s">
        <v>73</v>
      </c>
      <c r="D4" s="311"/>
      <c r="E4" s="311"/>
      <c r="F4" s="311"/>
      <c r="G4" s="311"/>
      <c r="H4" s="311"/>
      <c r="I4" s="312"/>
    </row>
    <row r="5" spans="1:9" ht="18" customHeight="1" x14ac:dyDescent="0.65">
      <c r="A5" s="65"/>
      <c r="B5" s="53"/>
      <c r="C5" s="316" t="s">
        <v>82</v>
      </c>
      <c r="D5" s="317"/>
      <c r="E5" s="317"/>
      <c r="F5" s="317"/>
      <c r="G5" s="317"/>
      <c r="H5" s="317"/>
      <c r="I5" s="318"/>
    </row>
    <row r="6" spans="1:9" x14ac:dyDescent="0.35">
      <c r="A6" s="53"/>
      <c r="B6" s="53"/>
      <c r="C6" s="75" t="s">
        <v>74</v>
      </c>
      <c r="D6" s="75" t="s">
        <v>75</v>
      </c>
      <c r="E6" s="75" t="s">
        <v>76</v>
      </c>
      <c r="F6" s="75" t="s">
        <v>77</v>
      </c>
      <c r="G6" s="75" t="s">
        <v>78</v>
      </c>
      <c r="H6" s="75" t="s">
        <v>79</v>
      </c>
      <c r="I6" s="75" t="s">
        <v>80</v>
      </c>
    </row>
    <row r="7" spans="1:9" x14ac:dyDescent="0.35">
      <c r="A7" s="44" t="s">
        <v>5</v>
      </c>
      <c r="B7" s="66"/>
      <c r="C7" s="27"/>
      <c r="D7" s="27"/>
      <c r="E7" s="27"/>
      <c r="F7" s="27"/>
      <c r="G7" s="27"/>
      <c r="H7" s="27"/>
      <c r="I7" s="27"/>
    </row>
    <row r="8" spans="1:9" x14ac:dyDescent="0.35">
      <c r="A8" s="117" t="s">
        <v>12</v>
      </c>
      <c r="B8" s="67"/>
      <c r="C8" s="116"/>
      <c r="D8" s="116"/>
      <c r="E8" s="116"/>
      <c r="F8" s="116"/>
      <c r="G8" s="116"/>
      <c r="H8" s="116"/>
      <c r="I8" s="116"/>
    </row>
    <row r="9" spans="1:9" x14ac:dyDescent="0.35">
      <c r="A9" s="117" t="s">
        <v>9</v>
      </c>
      <c r="B9" s="67"/>
      <c r="C9" s="116"/>
      <c r="D9" s="116"/>
      <c r="E9" s="116"/>
      <c r="F9" s="116"/>
      <c r="G9" s="116"/>
      <c r="H9" s="116"/>
      <c r="I9" s="116"/>
    </row>
    <row r="10" spans="1:9" x14ac:dyDescent="0.35">
      <c r="A10" s="117" t="s">
        <v>11</v>
      </c>
      <c r="B10" s="67"/>
      <c r="C10" s="116"/>
      <c r="D10" s="116"/>
      <c r="E10" s="116"/>
      <c r="F10" s="116"/>
      <c r="G10" s="116"/>
      <c r="H10" s="116"/>
      <c r="I10" s="116"/>
    </row>
    <row r="11" spans="1:9" x14ac:dyDescent="0.35">
      <c r="A11" s="117" t="s">
        <v>10</v>
      </c>
      <c r="B11" s="67"/>
      <c r="C11" s="116"/>
      <c r="D11" s="116"/>
      <c r="E11" s="116"/>
      <c r="F11" s="116"/>
      <c r="G11" s="116"/>
      <c r="H11" s="116"/>
      <c r="I11" s="116"/>
    </row>
    <row r="12" spans="1:9" x14ac:dyDescent="0.35">
      <c r="A12" s="117" t="s">
        <v>13</v>
      </c>
      <c r="B12" s="67"/>
      <c r="C12" s="116"/>
      <c r="D12" s="116"/>
      <c r="E12" s="116"/>
      <c r="F12" s="116"/>
      <c r="G12" s="116"/>
      <c r="H12" s="116"/>
      <c r="I12" s="116"/>
    </row>
    <row r="13" spans="1:9" x14ac:dyDescent="0.35">
      <c r="A13" s="117" t="s">
        <v>14</v>
      </c>
      <c r="B13" s="67"/>
      <c r="C13" s="116"/>
      <c r="D13" s="116"/>
      <c r="E13" s="116"/>
      <c r="F13" s="116"/>
      <c r="G13" s="116"/>
      <c r="H13" s="116"/>
      <c r="I13" s="116"/>
    </row>
    <row r="14" spans="1:9" x14ac:dyDescent="0.35">
      <c r="A14" s="117" t="s">
        <v>15</v>
      </c>
      <c r="B14" s="67"/>
      <c r="C14" s="116"/>
      <c r="D14" s="116"/>
      <c r="E14" s="116"/>
      <c r="F14" s="116"/>
      <c r="G14" s="116"/>
      <c r="H14" s="116"/>
      <c r="I14" s="116"/>
    </row>
    <row r="15" spans="1:9" x14ac:dyDescent="0.35">
      <c r="A15" s="117" t="s">
        <v>4</v>
      </c>
      <c r="B15" s="67"/>
      <c r="C15" s="116"/>
      <c r="D15" s="116"/>
      <c r="E15" s="116"/>
      <c r="F15" s="116"/>
      <c r="G15" s="116"/>
      <c r="H15" s="116"/>
      <c r="I15" s="116"/>
    </row>
    <row r="16" spans="1:9" x14ac:dyDescent="0.35">
      <c r="A16" s="53"/>
      <c r="B16" s="53"/>
      <c r="C16" s="53"/>
      <c r="D16" s="53"/>
      <c r="E16" s="53"/>
      <c r="F16" s="53"/>
      <c r="G16" s="53"/>
      <c r="H16" s="53"/>
      <c r="I16" s="53"/>
    </row>
    <row r="17" spans="1:9" x14ac:dyDescent="0.35">
      <c r="A17" s="53"/>
      <c r="B17" s="53"/>
      <c r="C17" s="53"/>
      <c r="D17" s="53"/>
      <c r="E17" s="53"/>
      <c r="F17" s="53"/>
      <c r="G17" s="53"/>
      <c r="H17" s="53"/>
      <c r="I17" s="53"/>
    </row>
    <row r="18" spans="1:9" x14ac:dyDescent="0.35">
      <c r="A18" s="53"/>
      <c r="B18" s="53"/>
      <c r="C18" s="53"/>
      <c r="D18" s="53"/>
      <c r="E18" s="53"/>
      <c r="F18" s="53"/>
      <c r="G18" s="53"/>
      <c r="H18" s="53"/>
      <c r="I18" s="53"/>
    </row>
    <row r="19" spans="1:9" x14ac:dyDescent="0.35">
      <c r="A19" s="53"/>
      <c r="B19" s="53"/>
      <c r="C19" s="53"/>
      <c r="D19" s="53"/>
      <c r="E19" s="53"/>
      <c r="F19" s="53"/>
      <c r="G19" s="53"/>
      <c r="H19" s="53"/>
      <c r="I19" s="53"/>
    </row>
    <row r="20" spans="1:9" x14ac:dyDescent="0.35">
      <c r="A20" s="53"/>
      <c r="B20" s="53"/>
      <c r="C20" s="53"/>
      <c r="D20" s="53"/>
      <c r="E20" s="53"/>
      <c r="F20" s="53"/>
      <c r="G20" s="53"/>
      <c r="H20" s="53"/>
      <c r="I20" s="53"/>
    </row>
    <row r="21" spans="1:9" x14ac:dyDescent="0.35">
      <c r="A21" s="53"/>
      <c r="B21" s="53"/>
      <c r="C21" s="53"/>
      <c r="D21" s="53"/>
      <c r="E21" s="53"/>
      <c r="F21" s="53"/>
      <c r="G21" s="53"/>
      <c r="H21" s="53"/>
      <c r="I21" s="53"/>
    </row>
    <row r="22" spans="1:9" x14ac:dyDescent="0.35">
      <c r="A22" s="53"/>
      <c r="B22" s="53"/>
      <c r="C22" s="53"/>
      <c r="D22" s="53"/>
      <c r="E22" s="53"/>
      <c r="F22" s="53"/>
      <c r="G22" s="53"/>
      <c r="H22" s="53"/>
      <c r="I22" s="53"/>
    </row>
  </sheetData>
  <mergeCells count="3">
    <mergeCell ref="C4:I4"/>
    <mergeCell ref="C3:I3"/>
    <mergeCell ref="C5:I5"/>
  </mergeCells>
  <phoneticPr fontId="0" type="noConversion"/>
  <pageMargins left="0.75" right="0.75" top="1" bottom="1" header="0.5" footer="0.5"/>
  <pageSetup paperSize="9" orientation="landscape" r:id="rId1"/>
  <headerFooter alignWithMargins="0">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E1EE844B329B140B2896E5A09225B63" ma:contentTypeVersion="13" ma:contentTypeDescription="新しいドキュメントを作成します。" ma:contentTypeScope="" ma:versionID="73b34386706988a4e3e88ca1b0e610ad">
  <xsd:schema xmlns:xsd="http://www.w3.org/2001/XMLSchema" xmlns:xs="http://www.w3.org/2001/XMLSchema" xmlns:p="http://schemas.microsoft.com/office/2006/metadata/properties" xmlns:ns2="974b1c07-7364-4ffa-8c93-8cb57d7b7b3a" xmlns:ns3="246097fd-487b-4a25-9c51-6665c0ad0d84" targetNamespace="http://schemas.microsoft.com/office/2006/metadata/properties" ma:root="true" ma:fieldsID="4169c19612a64ad8e5688df44f4c22af" ns2:_="" ns3:_="">
    <xsd:import namespace="974b1c07-7364-4ffa-8c93-8cb57d7b7b3a"/>
    <xsd:import namespace="246097fd-487b-4a25-9c51-6665c0ad0d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4b1c07-7364-4ffa-8c93-8cb57d7b7b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6097fd-487b-4a25-9c51-6665c0ad0d8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3b95c9f-2b2c-4cd7-ac66-4062e7df2fb9}" ma:internalName="TaxCatchAll" ma:showField="CatchAllData" ma:web="246097fd-487b-4a25-9c51-6665c0ad0d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46097fd-487b-4a25-9c51-6665c0ad0d84" xsi:nil="true"/>
    <lcf76f155ced4ddcb4097134ff3c332f xmlns="974b1c07-7364-4ffa-8c93-8cb57d7b7b3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96301E-8421-43BA-83BE-4D87EAD113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4b1c07-7364-4ffa-8c93-8cb57d7b7b3a"/>
    <ds:schemaRef ds:uri="246097fd-487b-4a25-9c51-6665c0ad0d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CB1CBC-6FF9-40F2-9728-0EEE38EA6DC6}">
  <ds:schemaRefs>
    <ds:schemaRef ds:uri="http://schemas.microsoft.com/sharepoint/v3/contenttype/forms"/>
  </ds:schemaRefs>
</ds:datastoreItem>
</file>

<file path=customXml/itemProps3.xml><?xml version="1.0" encoding="utf-8"?>
<ds:datastoreItem xmlns:ds="http://schemas.openxmlformats.org/officeDocument/2006/customXml" ds:itemID="{3E7276CD-F297-4E84-8B91-2CD5686BA92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16</vt:i4>
      </vt:variant>
    </vt:vector>
  </HeadingPairs>
  <TitlesOfParts>
    <vt:vector size="29" baseType="lpstr">
      <vt:lpstr>Data</vt:lpstr>
      <vt:lpstr>Current Accord</vt:lpstr>
      <vt:lpstr>IRB Large Corporate</vt:lpstr>
      <vt:lpstr>IRB Medium and Small Corporate</vt:lpstr>
      <vt:lpstr>IRB Sovereign</vt:lpstr>
      <vt:lpstr>IRB Interbank</vt:lpstr>
      <vt:lpstr>IRB Retail (EL)</vt:lpstr>
      <vt:lpstr>IRB Retail (PD-LGD)</vt:lpstr>
      <vt:lpstr>Firm Size</vt:lpstr>
      <vt:lpstr>Summary (EL)</vt:lpstr>
      <vt:lpstr>Summary (PD-LGD)</vt:lpstr>
      <vt:lpstr>Definition of default</vt:lpstr>
      <vt:lpstr>Notes</vt:lpstr>
      <vt:lpstr>Data!Print_Area</vt:lpstr>
      <vt:lpstr>'Definition of default'!Print_Area</vt:lpstr>
      <vt:lpstr>'IRB Interbank'!Print_Area</vt:lpstr>
      <vt:lpstr>'IRB Large Corporate'!Print_Area</vt:lpstr>
      <vt:lpstr>'IRB Medium and Small Corporate'!Print_Area</vt:lpstr>
      <vt:lpstr>'IRB Retail (EL)'!Print_Area</vt:lpstr>
      <vt:lpstr>'IRB Retail (PD-LGD)'!Print_Area</vt:lpstr>
      <vt:lpstr>'IRB Sovereign'!Print_Area</vt:lpstr>
      <vt:lpstr>Notes!Print_Area</vt:lpstr>
      <vt:lpstr>'Summary (EL)'!Print_Area</vt:lpstr>
      <vt:lpstr>'Summary (PD-LGD)'!Print_Area</vt:lpstr>
      <vt:lpstr>'IRB Interbank'!Print_Titles</vt:lpstr>
      <vt:lpstr>'IRB Large Corporate'!Print_Titles</vt:lpstr>
      <vt:lpstr>'IRB Medium and Small Corporate'!Print_Titles</vt:lpstr>
      <vt:lpstr>'IRB Retail (EL)'!Print_Titles</vt:lpstr>
      <vt:lpstr>'IRB Sovereign'!Print_Titles</vt:lpstr>
    </vt:vector>
  </TitlesOfParts>
  <Company>FRBNY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FRBNY</dc:creator>
  <cp:lastModifiedBy>FSA</cp:lastModifiedBy>
  <cp:lastPrinted>2001-11-05T12:59:04Z</cp:lastPrinted>
  <dcterms:created xsi:type="dcterms:W3CDTF">2001-07-13T14:07:52Z</dcterms:created>
  <dcterms:modified xsi:type="dcterms:W3CDTF">2025-11-10T06:16:45Z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0x010100EE1EE844B329B140B2896E5A09225B63</vt:lpwstr>
  </property>
</Properties>
</file>