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52"/>
  </bookViews>
  <sheets>
    <sheet name="頁付" sheetId="1" r:id="rId1"/>
  </sheets>
  <definedNames>
    <definedName name="_xlnm.Print_Area" localSheetId="0">頁付!$A$1:$W$28</definedName>
  </definedNames>
  <calcPr calcId="162913"/>
</workbook>
</file>

<file path=xl/calcChain.xml><?xml version="1.0" encoding="utf-8"?>
<calcChain xmlns="http://schemas.openxmlformats.org/spreadsheetml/2006/main">
  <c r="S17" i="1" l="1"/>
  <c r="T17" i="1"/>
  <c r="U17" i="1"/>
  <c r="V17" i="1"/>
  <c r="W17" i="1"/>
  <c r="S25" i="1"/>
  <c r="T25" i="1"/>
  <c r="U25" i="1"/>
  <c r="U5" i="1"/>
  <c r="V25" i="1"/>
  <c r="W25" i="1"/>
  <c r="W24" i="1"/>
  <c r="W23" i="1"/>
  <c r="W22" i="1"/>
  <c r="W21" i="1"/>
  <c r="W20" i="1"/>
  <c r="W19" i="1"/>
  <c r="W18" i="1"/>
  <c r="W8" i="1"/>
  <c r="W9" i="1"/>
  <c r="W13" i="1"/>
  <c r="W7" i="1"/>
  <c r="W14" i="1"/>
  <c r="U24" i="1"/>
  <c r="U23" i="1"/>
  <c r="U22" i="1"/>
  <c r="U21" i="1"/>
  <c r="U20" i="1"/>
  <c r="U19" i="1"/>
  <c r="U18" i="1"/>
  <c r="U16" i="1"/>
  <c r="U15" i="1"/>
  <c r="U13" i="1"/>
  <c r="U11" i="1"/>
  <c r="U9" i="1"/>
  <c r="U8" i="1"/>
  <c r="U7" i="1"/>
  <c r="T24" i="1"/>
  <c r="T23" i="1"/>
  <c r="T22" i="1"/>
  <c r="T21" i="1"/>
  <c r="T20" i="1"/>
  <c r="T19" i="1"/>
  <c r="T18" i="1"/>
  <c r="T7" i="1"/>
  <c r="S5" i="1"/>
  <c r="W16" i="1"/>
  <c r="W15" i="1"/>
  <c r="W12" i="1"/>
  <c r="W11" i="1"/>
  <c r="W10" i="1"/>
  <c r="V6" i="1"/>
  <c r="T6" i="1"/>
  <c r="S6" i="1"/>
  <c r="R5" i="1"/>
  <c r="R6" i="1"/>
  <c r="Q6" i="1"/>
  <c r="N6" i="1"/>
  <c r="R17" i="1"/>
  <c r="Q17" i="1"/>
  <c r="P17" i="1"/>
  <c r="P5" i="1"/>
  <c r="O17" i="1"/>
  <c r="O5" i="1"/>
  <c r="N17" i="1"/>
  <c r="N5" i="1"/>
  <c r="Q25" i="1"/>
  <c r="Q5" i="1"/>
  <c r="R24" i="1"/>
  <c r="R23" i="1"/>
  <c r="R22" i="1"/>
  <c r="R21" i="1"/>
  <c r="R25" i="1"/>
  <c r="R20" i="1"/>
  <c r="R19" i="1"/>
  <c r="R18" i="1"/>
  <c r="R16" i="1"/>
  <c r="R15" i="1"/>
  <c r="R14" i="1"/>
  <c r="R13" i="1"/>
  <c r="R12" i="1"/>
  <c r="R11" i="1"/>
  <c r="R10" i="1"/>
  <c r="R9" i="1"/>
  <c r="R8" i="1"/>
  <c r="R7" i="1"/>
  <c r="P6" i="1"/>
  <c r="N25" i="1"/>
  <c r="O25" i="1"/>
  <c r="O6" i="1"/>
  <c r="M20" i="1"/>
  <c r="M25" i="1"/>
  <c r="M6" i="1"/>
  <c r="M16" i="1"/>
  <c r="M17" i="1"/>
  <c r="M11" i="1"/>
  <c r="L17" i="1"/>
  <c r="L25" i="1"/>
  <c r="K25" i="1"/>
  <c r="J24" i="1"/>
  <c r="M24" i="1"/>
  <c r="J23" i="1"/>
  <c r="M23" i="1"/>
  <c r="J22" i="1"/>
  <c r="M22" i="1"/>
  <c r="J21" i="1"/>
  <c r="M21" i="1"/>
  <c r="J20" i="1"/>
  <c r="J16" i="1"/>
  <c r="J15" i="1"/>
  <c r="M15" i="1"/>
  <c r="J14" i="1"/>
  <c r="M14" i="1"/>
  <c r="J13" i="1"/>
  <c r="M13" i="1"/>
  <c r="J12" i="1"/>
  <c r="M12" i="1"/>
  <c r="J11" i="1"/>
  <c r="J10" i="1"/>
  <c r="J9" i="1"/>
  <c r="M9" i="1"/>
  <c r="J8" i="1"/>
  <c r="M8" i="1"/>
  <c r="J7" i="1"/>
  <c r="M7" i="1"/>
  <c r="M19" i="1"/>
  <c r="I25" i="1"/>
  <c r="K17" i="1"/>
  <c r="I17" i="1"/>
  <c r="L6" i="1"/>
  <c r="M18" i="1"/>
  <c r="L5" i="1"/>
  <c r="K5" i="1"/>
  <c r="J25" i="1"/>
  <c r="I5" i="1"/>
  <c r="M5" i="1"/>
  <c r="J17" i="1"/>
  <c r="M10" i="1"/>
  <c r="J5" i="1"/>
  <c r="P25" i="1"/>
  <c r="T5" i="1"/>
  <c r="U6" i="1"/>
  <c r="W6" i="1"/>
  <c r="V5" i="1"/>
  <c r="W5" i="1"/>
</calcChain>
</file>

<file path=xl/sharedStrings.xml><?xml version="1.0" encoding="utf-8"?>
<sst xmlns="http://schemas.openxmlformats.org/spreadsheetml/2006/main" count="56" uniqueCount="39">
  <si>
    <t>区　　　　　分</t>
    <rPh sb="0" eb="1">
      <t>ク</t>
    </rPh>
    <rPh sb="6" eb="7">
      <t>ブン</t>
    </rPh>
    <phoneticPr fontId="2"/>
  </si>
  <si>
    <t>計</t>
    <rPh sb="0" eb="1">
      <t>ケイ</t>
    </rPh>
    <phoneticPr fontId="2"/>
  </si>
  <si>
    <t>苦情計</t>
    <rPh sb="0" eb="2">
      <t>クジョウ</t>
    </rPh>
    <rPh sb="2" eb="3">
      <t>ケイ</t>
    </rPh>
    <phoneticPr fontId="2"/>
  </si>
  <si>
    <t>相談・照会計</t>
    <rPh sb="0" eb="2">
      <t>ソウダン</t>
    </rPh>
    <rPh sb="3" eb="5">
      <t>ショウカイ</t>
    </rPh>
    <rPh sb="5" eb="6">
      <t>ケイ</t>
    </rPh>
    <phoneticPr fontId="2"/>
  </si>
  <si>
    <t>　苦情等受付件数</t>
    <rPh sb="1" eb="4">
      <t>クジョウトウ</t>
    </rPh>
    <rPh sb="4" eb="5">
      <t>ウ</t>
    </rPh>
    <rPh sb="5" eb="6">
      <t>ツ</t>
    </rPh>
    <rPh sb="6" eb="8">
      <t>ケンスウ</t>
    </rPh>
    <phoneticPr fontId="2"/>
  </si>
  <si>
    <t>　うち無登録業者に係るもの</t>
    <rPh sb="3" eb="6">
      <t>ムトウロク</t>
    </rPh>
    <rPh sb="6" eb="8">
      <t>ギョウシャ</t>
    </rPh>
    <rPh sb="9" eb="10">
      <t>カカ</t>
    </rPh>
    <phoneticPr fontId="2"/>
  </si>
  <si>
    <t>　取立て行為</t>
    <rPh sb="1" eb="3">
      <t>トリタテ</t>
    </rPh>
    <rPh sb="4" eb="6">
      <t>コウイ</t>
    </rPh>
    <phoneticPr fontId="2"/>
  </si>
  <si>
    <t>　契約内容</t>
    <rPh sb="1" eb="3">
      <t>ケイヤク</t>
    </rPh>
    <rPh sb="3" eb="5">
      <t>ナイヨウ</t>
    </rPh>
    <phoneticPr fontId="2"/>
  </si>
  <si>
    <t>　金利</t>
    <rPh sb="1" eb="3">
      <t>キンリ</t>
    </rPh>
    <phoneticPr fontId="2"/>
  </si>
  <si>
    <t>　年金担保</t>
    <rPh sb="1" eb="3">
      <t>ネンキン</t>
    </rPh>
    <rPh sb="3" eb="5">
      <t>タンポ</t>
    </rPh>
    <phoneticPr fontId="2"/>
  </si>
  <si>
    <t>　帳簿の開示</t>
    <rPh sb="1" eb="3">
      <t>チョウボ</t>
    </rPh>
    <rPh sb="4" eb="6">
      <t>カイジ</t>
    </rPh>
    <phoneticPr fontId="2"/>
  </si>
  <si>
    <t>　行政当局詐称、登録業者詐称</t>
    <rPh sb="1" eb="3">
      <t>ギョウセイ</t>
    </rPh>
    <rPh sb="3" eb="5">
      <t>トウキョク</t>
    </rPh>
    <rPh sb="5" eb="7">
      <t>サショウ</t>
    </rPh>
    <rPh sb="8" eb="10">
      <t>トウロク</t>
    </rPh>
    <rPh sb="10" eb="12">
      <t>ギョウシャ</t>
    </rPh>
    <rPh sb="12" eb="14">
      <t>サショウ</t>
    </rPh>
    <phoneticPr fontId="2"/>
  </si>
  <si>
    <t>　保証契約</t>
    <rPh sb="1" eb="3">
      <t>ホショウ</t>
    </rPh>
    <rPh sb="3" eb="5">
      <t>ケイヤク</t>
    </rPh>
    <phoneticPr fontId="2"/>
  </si>
  <si>
    <t>　広告・勧誘（詐称以外）</t>
    <rPh sb="1" eb="3">
      <t>コウコク</t>
    </rPh>
    <rPh sb="4" eb="6">
      <t>カンユウ</t>
    </rPh>
    <rPh sb="7" eb="9">
      <t>サショウ</t>
    </rPh>
    <rPh sb="9" eb="11">
      <t>イガイ</t>
    </rPh>
    <phoneticPr fontId="2"/>
  </si>
  <si>
    <t>　その他</t>
    <rPh sb="3" eb="4">
      <t>タ</t>
    </rPh>
    <phoneticPr fontId="2"/>
  </si>
  <si>
    <t>　相談先</t>
    <rPh sb="1" eb="3">
      <t>ソウダン</t>
    </rPh>
    <rPh sb="3" eb="4">
      <t>サキ</t>
    </rPh>
    <phoneticPr fontId="2"/>
  </si>
  <si>
    <t>　制度改正要望</t>
    <rPh sb="1" eb="3">
      <t>セイド</t>
    </rPh>
    <rPh sb="3" eb="5">
      <t>カイセイ</t>
    </rPh>
    <rPh sb="5" eb="7">
      <t>ヨウボウ</t>
    </rPh>
    <phoneticPr fontId="2"/>
  </si>
  <si>
    <t>　法令等解釈</t>
    <rPh sb="1" eb="4">
      <t>ホウレイトウ</t>
    </rPh>
    <rPh sb="4" eb="6">
      <t>カイシャク</t>
    </rPh>
    <phoneticPr fontId="2"/>
  </si>
  <si>
    <t>　過剰貸付け</t>
    <rPh sb="1" eb="3">
      <t>カジョウ</t>
    </rPh>
    <rPh sb="3" eb="5">
      <t>カシツケ</t>
    </rPh>
    <phoneticPr fontId="2"/>
  </si>
  <si>
    <t>　登録確認（無登録の疑いあり）</t>
    <rPh sb="1" eb="3">
      <t>トウロク</t>
    </rPh>
    <rPh sb="3" eb="5">
      <t>カクニン</t>
    </rPh>
    <rPh sb="6" eb="9">
      <t>ムトウロク</t>
    </rPh>
    <rPh sb="10" eb="11">
      <t>ウタガ</t>
    </rPh>
    <phoneticPr fontId="2"/>
  </si>
  <si>
    <t>　債務整理等</t>
    <rPh sb="1" eb="3">
      <t>サイム</t>
    </rPh>
    <rPh sb="3" eb="5">
      <t>セイリ</t>
    </rPh>
    <rPh sb="5" eb="6">
      <t>トウ</t>
    </rPh>
    <phoneticPr fontId="2"/>
  </si>
  <si>
    <t>7～9月</t>
    <rPh sb="3" eb="4">
      <t>ガツ</t>
    </rPh>
    <phoneticPr fontId="2"/>
  </si>
  <si>
    <t>4～6月</t>
    <rPh sb="3" eb="4">
      <t>ガツ</t>
    </rPh>
    <phoneticPr fontId="2"/>
  </si>
  <si>
    <t>相談・照会の内容</t>
    <rPh sb="0" eb="2">
      <t>ソウダン</t>
    </rPh>
    <rPh sb="3" eb="5">
      <t>ショウカイ</t>
    </rPh>
    <rPh sb="6" eb="8">
      <t>ナイヨウ</t>
    </rPh>
    <phoneticPr fontId="2"/>
  </si>
  <si>
    <t>苦情の内容</t>
    <rPh sb="0" eb="2">
      <t>クジョウ</t>
    </rPh>
    <rPh sb="3" eb="5">
      <t>ナイヨウ</t>
    </rPh>
    <phoneticPr fontId="2"/>
  </si>
  <si>
    <t>８．金融庁・財務局・都道府県に寄せられた貸金業者に係る苦情等（苦情、相談・照会）件数</t>
    <rPh sb="2" eb="4">
      <t>キンユウ</t>
    </rPh>
    <rPh sb="4" eb="5">
      <t>チョウ</t>
    </rPh>
    <rPh sb="6" eb="9">
      <t>ザイムキョク</t>
    </rPh>
    <rPh sb="10" eb="14">
      <t>トドウフケン</t>
    </rPh>
    <rPh sb="15" eb="16">
      <t>ヨ</t>
    </rPh>
    <rPh sb="20" eb="22">
      <t>カシキン</t>
    </rPh>
    <rPh sb="22" eb="24">
      <t>ギョウシャ</t>
    </rPh>
    <rPh sb="25" eb="26">
      <t>カカ</t>
    </rPh>
    <rPh sb="27" eb="29">
      <t>クジョウ</t>
    </rPh>
    <rPh sb="29" eb="30">
      <t>ナド</t>
    </rPh>
    <rPh sb="31" eb="33">
      <t>クジョウ</t>
    </rPh>
    <rPh sb="34" eb="36">
      <t>ソウダン</t>
    </rPh>
    <rPh sb="37" eb="39">
      <t>ショウカイ</t>
    </rPh>
    <rPh sb="40" eb="42">
      <t>ケンスウ</t>
    </rPh>
    <phoneticPr fontId="2"/>
  </si>
  <si>
    <t>(１）内容別</t>
    <rPh sb="3" eb="6">
      <t>ナイヨウベツ</t>
    </rPh>
    <phoneticPr fontId="2"/>
  </si>
  <si>
    <t>（注）件数については、その内容が複数にわたる場合でも延べで計上せず、主なものを１件として計上。</t>
    <phoneticPr fontId="2"/>
  </si>
  <si>
    <t>平成27年度</t>
    <phoneticPr fontId="2"/>
  </si>
  <si>
    <t>平成28年度</t>
    <rPh sb="0" eb="2">
      <t>ヘイセイ</t>
    </rPh>
    <rPh sb="4" eb="6">
      <t>ネンド</t>
    </rPh>
    <phoneticPr fontId="2"/>
  </si>
  <si>
    <t>10～12月</t>
    <rPh sb="5" eb="6">
      <t>ガツ</t>
    </rPh>
    <phoneticPr fontId="2"/>
  </si>
  <si>
    <t>1～3月</t>
    <rPh sb="3" eb="4">
      <t>ガツ</t>
    </rPh>
    <phoneticPr fontId="2"/>
  </si>
  <si>
    <t>　　　令和元年度は平成31年４月を含む。</t>
    <phoneticPr fontId="2"/>
  </si>
  <si>
    <t>平成29年度</t>
    <phoneticPr fontId="2"/>
  </si>
  <si>
    <t>平成30年度</t>
    <phoneticPr fontId="2"/>
  </si>
  <si>
    <t>令和２年度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</si>
  <si>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</si>
  <si>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令和元年度</t>
    <rPh sb="2" eb="3">
      <t>モト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</si>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</sst>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theme="1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dotted">
        <color indexed="64"/>
      </left>
      <right style="thin">
        <color theme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38" fontId="1" fillId="0" borderId="1" xfId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8" fontId="1" fillId="0" borderId="3" xfId="1" applyFont="1" applyBorder="1">
      <alignment vertical="center"/>
    </xf>
    <xf numFmtId="0" fontId="1" fillId="0" borderId="0" xfId="0" applyFont="1" applyAlignment="1">
      <alignment horizontal="left" vertical="center"/>
    </xf>
    <xf numFmtId="38" fontId="1" fillId="0" borderId="4" xfId="1" applyFont="1" applyBorder="1">
      <alignment vertical="center"/>
    </xf>
    <xf numFmtId="38" fontId="1" fillId="0" borderId="5" xfId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0" fillId="0" borderId="8" xfId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8" fontId="1" fillId="0" borderId="9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1" fillId="0" borderId="11" xfId="1" applyFont="1" applyBorder="1">
      <alignment vertical="center"/>
    </xf>
    <xf numFmtId="38" fontId="1" fillId="0" borderId="52" xfId="1" applyFont="1" applyBorder="1" applyAlignment="1">
      <alignment horizontal="center" vertical="center"/>
    </xf>
    <xf numFmtId="38" fontId="1" fillId="0" borderId="53" xfId="1" applyFont="1" applyBorder="1">
      <alignment vertical="center"/>
    </xf>
    <xf numFmtId="38" fontId="1" fillId="0" borderId="52" xfId="1" applyFont="1" applyBorder="1">
      <alignment vertical="center"/>
    </xf>
    <xf numFmtId="38" fontId="1" fillId="0" borderId="54" xfId="1" applyFont="1" applyBorder="1">
      <alignment vertical="center"/>
    </xf>
    <xf numFmtId="38" fontId="1" fillId="0" borderId="55" xfId="1" applyFont="1" applyBorder="1">
      <alignment vertical="center"/>
    </xf>
    <xf numFmtId="38" fontId="1" fillId="0" borderId="56" xfId="1" applyFont="1" applyBorder="1">
      <alignment vertical="center"/>
    </xf>
    <xf numFmtId="38" fontId="1" fillId="0" borderId="57" xfId="1" applyFont="1" applyBorder="1">
      <alignment vertical="center"/>
    </xf>
    <xf numFmtId="38" fontId="1" fillId="0" borderId="58" xfId="1" applyFont="1" applyBorder="1">
      <alignment vertical="center"/>
    </xf>
    <xf numFmtId="38" fontId="1" fillId="0" borderId="59" xfId="1" applyFont="1" applyBorder="1">
      <alignment vertical="center"/>
    </xf>
    <xf numFmtId="38" fontId="1" fillId="0" borderId="60" xfId="1" applyFont="1" applyBorder="1">
      <alignment vertical="center"/>
    </xf>
    <xf numFmtId="38" fontId="1" fillId="0" borderId="54" xfId="1" applyFont="1" applyBorder="1" applyAlignment="1">
      <alignment horizontal="center" vertical="center" shrinkToFit="1"/>
    </xf>
    <xf numFmtId="38" fontId="1" fillId="0" borderId="53" xfId="1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5" fillId="0" borderId="0" xfId="0" applyFont="1">
      <alignment vertical="center"/>
    </xf>
    <xf numFmtId="38" fontId="1" fillId="0" borderId="14" xfId="1" applyFont="1" applyFill="1" applyBorder="1">
      <alignment vertical="center"/>
    </xf>
    <xf numFmtId="38" fontId="1" fillId="0" borderId="3" xfId="1" applyFont="1" applyFill="1" applyBorder="1">
      <alignment vertical="center"/>
    </xf>
    <xf numFmtId="38" fontId="1" fillId="0" borderId="15" xfId="1" applyFont="1" applyFill="1" applyBorder="1">
      <alignment vertical="center"/>
    </xf>
    <xf numFmtId="38" fontId="1" fillId="0" borderId="16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18" xfId="1" applyFont="1" applyFill="1" applyBorder="1">
      <alignment vertical="center"/>
    </xf>
    <xf numFmtId="38" fontId="1" fillId="0" borderId="19" xfId="1" applyFont="1" applyFill="1" applyBorder="1">
      <alignment vertical="center"/>
    </xf>
    <xf numFmtId="38" fontId="1" fillId="0" borderId="20" xfId="1" applyFont="1" applyFill="1" applyBorder="1">
      <alignment vertical="center"/>
    </xf>
    <xf numFmtId="38" fontId="1" fillId="0" borderId="21" xfId="1" applyFont="1" applyBorder="1">
      <alignment vertical="center"/>
    </xf>
    <xf numFmtId="38" fontId="1" fillId="0" borderId="12" xfId="1" applyFont="1" applyFill="1" applyBorder="1">
      <alignment vertical="center"/>
    </xf>
    <xf numFmtId="0" fontId="5" fillId="0" borderId="0" xfId="0" applyFont="1" applyFill="1">
      <alignment vertical="center"/>
    </xf>
    <xf numFmtId="38" fontId="1" fillId="0" borderId="22" xfId="1" applyFont="1" applyBorder="1">
      <alignment vertical="center"/>
    </xf>
    <xf numFmtId="38" fontId="1" fillId="0" borderId="53" xfId="1" applyFont="1" applyBorder="1" applyAlignment="1">
      <alignment horizontal="center" vertical="center" shrinkToFit="1"/>
    </xf>
    <xf numFmtId="38" fontId="1" fillId="0" borderId="23" xfId="1" applyFont="1" applyBorder="1">
      <alignment vertical="center"/>
    </xf>
    <xf numFmtId="38" fontId="1" fillId="0" borderId="24" xfId="1" applyFont="1" applyFill="1" applyBorder="1">
      <alignment vertical="center"/>
    </xf>
    <xf numFmtId="38" fontId="1" fillId="0" borderId="25" xfId="1" applyFont="1" applyBorder="1">
      <alignment vertical="center"/>
    </xf>
    <xf numFmtId="38" fontId="1" fillId="0" borderId="26" xfId="1" applyFont="1" applyFill="1" applyBorder="1">
      <alignment vertical="center"/>
    </xf>
    <xf numFmtId="38" fontId="1" fillId="0" borderId="27" xfId="1" applyFont="1" applyFill="1" applyBorder="1">
      <alignment vertical="center"/>
    </xf>
    <xf numFmtId="38" fontId="1" fillId="0" borderId="28" xfId="1" applyFont="1" applyFill="1" applyBorder="1">
      <alignment vertical="center"/>
    </xf>
    <xf numFmtId="38" fontId="1" fillId="0" borderId="29" xfId="1" applyFont="1" applyFill="1" applyBorder="1">
      <alignment vertical="center"/>
    </xf>
    <xf numFmtId="38" fontId="1" fillId="0" borderId="30" xfId="1" applyFont="1" applyFill="1" applyBorder="1">
      <alignment vertical="center"/>
    </xf>
    <xf numFmtId="38" fontId="1" fillId="0" borderId="31" xfId="1" applyFont="1" applyFill="1" applyBorder="1">
      <alignment vertical="center"/>
    </xf>
    <xf numFmtId="38" fontId="1" fillId="0" borderId="27" xfId="1" applyFont="1" applyBorder="1" applyAlignment="1">
      <alignment horizontal="center" vertical="center"/>
    </xf>
    <xf numFmtId="38" fontId="1" fillId="0" borderId="32" xfId="1" applyFont="1" applyBorder="1">
      <alignment vertical="center"/>
    </xf>
    <xf numFmtId="38" fontId="1" fillId="0" borderId="19" xfId="1" applyFont="1" applyBorder="1">
      <alignment vertical="center"/>
    </xf>
    <xf numFmtId="38" fontId="0" fillId="0" borderId="4" xfId="1" applyFont="1" applyBorder="1">
      <alignment vertical="center"/>
    </xf>
    <xf numFmtId="38" fontId="1" fillId="0" borderId="33" xfId="1" applyFont="1" applyBorder="1">
      <alignment vertical="center"/>
    </xf>
    <xf numFmtId="38" fontId="1" fillId="0" borderId="15" xfId="1" applyFont="1" applyBorder="1">
      <alignment vertical="center"/>
    </xf>
    <xf numFmtId="38" fontId="1" fillId="0" borderId="34" xfId="1" applyFont="1" applyFill="1" applyBorder="1">
      <alignment vertical="center"/>
    </xf>
    <xf numFmtId="38" fontId="0" fillId="0" borderId="35" xfId="1" applyFont="1" applyBorder="1" applyAlignment="1">
      <alignment horizontal="center" vertical="center" shrinkToFit="1"/>
    </xf>
    <xf numFmtId="38" fontId="1" fillId="0" borderId="35" xfId="1" applyFont="1" applyFill="1" applyBorder="1">
      <alignment vertical="center"/>
    </xf>
    <xf numFmtId="38" fontId="1" fillId="0" borderId="36" xfId="1" applyFont="1" applyFill="1" applyBorder="1">
      <alignment vertical="center"/>
    </xf>
    <xf numFmtId="38" fontId="1" fillId="0" borderId="61" xfId="1" applyFont="1" applyBorder="1">
      <alignment vertical="center"/>
    </xf>
    <xf numFmtId="38" fontId="1" fillId="0" borderId="62" xfId="1" applyFont="1" applyBorder="1">
      <alignment vertical="center"/>
    </xf>
    <xf numFmtId="38" fontId="0" fillId="0" borderId="24" xfId="1" applyFont="1" applyBorder="1" applyAlignment="1">
      <alignment horizontal="center" vertical="center"/>
    </xf>
    <xf numFmtId="38" fontId="1" fillId="0" borderId="24" xfId="1" applyFont="1" applyBorder="1">
      <alignment vertical="center"/>
    </xf>
    <xf numFmtId="38" fontId="1" fillId="0" borderId="37" xfId="1" applyFont="1" applyFill="1" applyBorder="1">
      <alignment vertical="center"/>
    </xf>
    <xf numFmtId="38" fontId="0" fillId="0" borderId="38" xfId="1" applyFont="1" applyBorder="1" applyAlignment="1">
      <alignment horizontal="center" vertical="center"/>
    </xf>
    <xf numFmtId="38" fontId="1" fillId="0" borderId="39" xfId="1" applyFont="1" applyFill="1" applyBorder="1">
      <alignment vertical="center"/>
    </xf>
    <xf numFmtId="38" fontId="1" fillId="0" borderId="40" xfId="1" applyFont="1" applyBorder="1">
      <alignment vertical="center"/>
    </xf>
    <xf numFmtId="38" fontId="1" fillId="0" borderId="11" xfId="1" applyFont="1" applyFill="1" applyBorder="1">
      <alignment vertical="center"/>
    </xf>
    <xf numFmtId="38" fontId="1" fillId="0" borderId="41" xfId="1" applyFont="1" applyFill="1" applyBorder="1">
      <alignment vertical="center"/>
    </xf>
    <xf numFmtId="38" fontId="0" fillId="0" borderId="3" xfId="1" applyFont="1" applyBorder="1" applyAlignment="1">
      <alignment horizontal="center" vertical="center"/>
    </xf>
    <xf numFmtId="38" fontId="1" fillId="0" borderId="42" xfId="1" applyFont="1" applyBorder="1">
      <alignment vertical="center"/>
    </xf>
    <xf numFmtId="38" fontId="1" fillId="0" borderId="14" xfId="1" applyFont="1" applyBorder="1">
      <alignment vertical="center"/>
    </xf>
    <xf numFmtId="38" fontId="1" fillId="0" borderId="43" xfId="1" applyFont="1" applyBorder="1">
      <alignment vertical="center"/>
    </xf>
    <xf numFmtId="38" fontId="1" fillId="0" borderId="6" xfId="1" applyFont="1" applyBorder="1">
      <alignment vertical="center"/>
    </xf>
    <xf numFmtId="38" fontId="1" fillId="0" borderId="44" xfId="1" applyFont="1" applyBorder="1">
      <alignment vertical="center"/>
    </xf>
    <xf numFmtId="38" fontId="1" fillId="0" borderId="45" xfId="1" applyFont="1" applyBorder="1">
      <alignment vertical="center"/>
    </xf>
    <xf numFmtId="38" fontId="0" fillId="0" borderId="4" xfId="1" applyFont="1" applyBorder="1" applyAlignment="1">
      <alignment horizontal="center" vertical="center" shrinkToFit="1"/>
    </xf>
    <xf numFmtId="38" fontId="0" fillId="0" borderId="39" xfId="1" applyFont="1" applyBorder="1" applyAlignment="1">
      <alignment horizontal="center" vertical="center" shrinkToFit="1"/>
    </xf>
    <xf numFmtId="38" fontId="0" fillId="0" borderId="35" xfId="1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textRotation="255"/>
    </xf>
    <xf numFmtId="0" fontId="1" fillId="0" borderId="47" xfId="0" applyFont="1" applyBorder="1" applyAlignment="1">
      <alignment horizontal="center" vertical="center" textRotation="255"/>
    </xf>
    <xf numFmtId="0" fontId="1" fillId="0" borderId="48" xfId="0" applyFont="1" applyBorder="1" applyAlignment="1">
      <alignment horizontal="center" vertical="center" textRotation="255"/>
    </xf>
    <xf numFmtId="0" fontId="1" fillId="0" borderId="4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1" fillId="0" borderId="1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9"/>
  <sheetViews>
    <sheetView tabSelected="1" view="pageBreakPreview" zoomScale="85" zoomScaleNormal="120" zoomScaleSheetLayoutView="85" workbookViewId="0">
      <pane xSplit="3" ySplit="4" topLeftCell="H5" activePane="bottomRight" state="frozen"/>
      <selection pane="topRight" activeCell="D1" sqref="D1"/>
      <selection pane="bottomLeft" activeCell="A4" sqref="A4"/>
      <selection pane="bottomRight" activeCell="O27" sqref="O27"/>
    </sheetView>
  </sheetViews>
  <sheetFormatPr defaultColWidth="9" defaultRowHeight="14.4" x14ac:dyDescent="0.2"/>
  <cols>
    <col min="1" max="1" width="2.6640625" style="1" customWidth="1"/>
    <col min="2" max="2" width="3.44140625" style="1" customWidth="1"/>
    <col min="3" max="3" width="30.21875" style="1" bestFit="1" customWidth="1"/>
    <col min="4" max="7" width="10.88671875" style="1" hidden="1" customWidth="1"/>
    <col min="8" max="8" width="10.88671875" style="1" customWidth="1"/>
    <col min="9" max="9" width="9" style="1"/>
    <col min="10" max="12" width="9" style="1" customWidth="1"/>
    <col min="13" max="23" width="9" style="1"/>
    <col min="24" max="24" width="9" style="1" customWidth="1"/>
    <col min="25" max="16384" width="9" style="1"/>
  </cols>
  <sheetData>
    <row r="1" spans="2:27" ht="30" customHeight="1" x14ac:dyDescent="0.2">
      <c r="B1" s="5" t="s">
        <v>25</v>
      </c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2:27" ht="21" customHeight="1" thickBot="1" x14ac:dyDescent="0.25">
      <c r="B2" s="96" t="s">
        <v>26</v>
      </c>
      <c r="C2" s="9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2:27" ht="23.25" customHeight="1" x14ac:dyDescent="0.2">
      <c r="B3" s="92" t="s">
        <v>0</v>
      </c>
      <c r="C3" s="93"/>
      <c r="D3" s="31" t="s">
        <v>28</v>
      </c>
      <c r="E3" s="32" t="s">
        <v>29</v>
      </c>
      <c r="F3" s="49" t="s">
        <v>33</v>
      </c>
      <c r="G3" s="49" t="s">
        <v>34</v>
      </c>
      <c r="H3" s="66" t="s">
        <v>37</v>
      </c>
      <c r="I3" s="86" t="s">
        <v>35</v>
      </c>
      <c r="J3" s="86"/>
      <c r="K3" s="86"/>
      <c r="L3" s="86"/>
      <c r="M3" s="88"/>
      <c r="N3" s="86" t="s">
        <v>36</v>
      </c>
      <c r="O3" s="86"/>
      <c r="P3" s="86"/>
      <c r="Q3" s="86"/>
      <c r="R3" s="87"/>
      <c r="S3" s="86" t="s">
        <v>38</v>
      </c>
      <c r="T3" s="86"/>
      <c r="U3" s="86"/>
      <c r="V3" s="86"/>
      <c r="W3" s="87"/>
    </row>
    <row r="4" spans="2:27" ht="22.5" customHeight="1" thickBot="1" x14ac:dyDescent="0.25">
      <c r="B4" s="94"/>
      <c r="C4" s="95"/>
      <c r="D4" s="21" t="s">
        <v>1</v>
      </c>
      <c r="E4" s="21" t="s">
        <v>1</v>
      </c>
      <c r="F4" s="21" t="s">
        <v>1</v>
      </c>
      <c r="G4" s="21" t="s">
        <v>1</v>
      </c>
      <c r="H4" s="59" t="s">
        <v>1</v>
      </c>
      <c r="I4" s="19" t="s">
        <v>22</v>
      </c>
      <c r="J4" s="15" t="s">
        <v>21</v>
      </c>
      <c r="K4" s="15" t="s">
        <v>30</v>
      </c>
      <c r="L4" s="15" t="s">
        <v>31</v>
      </c>
      <c r="M4" s="59" t="s">
        <v>1</v>
      </c>
      <c r="N4" s="71" t="s">
        <v>22</v>
      </c>
      <c r="O4" s="79" t="s">
        <v>21</v>
      </c>
      <c r="P4" s="79" t="s">
        <v>30</v>
      </c>
      <c r="Q4" s="74" t="s">
        <v>31</v>
      </c>
      <c r="R4" s="2" t="s">
        <v>1</v>
      </c>
      <c r="S4" s="71" t="s">
        <v>22</v>
      </c>
      <c r="T4" s="79" t="s">
        <v>21</v>
      </c>
      <c r="U4" s="79" t="s">
        <v>30</v>
      </c>
      <c r="V4" s="74" t="s">
        <v>31</v>
      </c>
      <c r="W4" s="2" t="s">
        <v>1</v>
      </c>
    </row>
    <row r="5" spans="2:27" ht="22.5" customHeight="1" x14ac:dyDescent="0.2">
      <c r="B5" s="103" t="s">
        <v>4</v>
      </c>
      <c r="C5" s="104"/>
      <c r="D5" s="22">
        <v>11649</v>
      </c>
      <c r="E5" s="28">
        <v>10154</v>
      </c>
      <c r="F5" s="28">
        <v>7676</v>
      </c>
      <c r="G5" s="69">
        <v>5560</v>
      </c>
      <c r="H5" s="67">
        <v>4768</v>
      </c>
      <c r="I5" s="20">
        <f>SUM(I17,I25)</f>
        <v>1258</v>
      </c>
      <c r="J5" s="11">
        <f>SUM(J17,J25)</f>
        <v>1213</v>
      </c>
      <c r="K5" s="48">
        <f>SUM(K17,K25)</f>
        <v>1166</v>
      </c>
      <c r="L5" s="48">
        <f>SUM(L17,L25)</f>
        <v>1110</v>
      </c>
      <c r="M5" s="53">
        <f t="shared" ref="M5:M15" si="0">SUM(I5:L5)</f>
        <v>4747</v>
      </c>
      <c r="N5" s="77">
        <f>SUM(N17,N25)</f>
        <v>1146</v>
      </c>
      <c r="O5" s="37">
        <f>SUM(O17,O25)</f>
        <v>1091</v>
      </c>
      <c r="P5" s="37">
        <f>SUM(P17,P25)</f>
        <v>912</v>
      </c>
      <c r="Q5" s="77">
        <f>SUM(Q17,Q25)</f>
        <v>644</v>
      </c>
      <c r="R5" s="75">
        <f>SUM(N5:Q5)</f>
        <v>3793</v>
      </c>
      <c r="S5" s="77">
        <f>SUM(S17,S25)</f>
        <v>1053</v>
      </c>
      <c r="T5" s="37">
        <f>SUM(T17,T25)</f>
        <v>853</v>
      </c>
      <c r="U5" s="37">
        <f>SUM(U17,U25)</f>
        <v>875</v>
      </c>
      <c r="V5" s="77">
        <f>SUM(V17,V25)</f>
        <v>895</v>
      </c>
      <c r="W5" s="75">
        <f>SUM(S5:V5)</f>
        <v>3676</v>
      </c>
    </row>
    <row r="6" spans="2:27" ht="22.5" customHeight="1" thickBot="1" x14ac:dyDescent="0.25">
      <c r="B6" s="3"/>
      <c r="C6" s="33" t="s">
        <v>5</v>
      </c>
      <c r="D6" s="23">
        <v>4457</v>
      </c>
      <c r="E6" s="29">
        <v>3951</v>
      </c>
      <c r="F6" s="29">
        <v>2346</v>
      </c>
      <c r="G6" s="70">
        <v>1681</v>
      </c>
      <c r="H6" s="68">
        <v>998</v>
      </c>
      <c r="I6" s="52">
        <v>286</v>
      </c>
      <c r="J6" s="9">
        <v>224</v>
      </c>
      <c r="K6" s="9">
        <v>286</v>
      </c>
      <c r="L6" s="38">
        <f>L21</f>
        <v>375</v>
      </c>
      <c r="M6" s="54">
        <f>SUM(I6:L6)</f>
        <v>1171</v>
      </c>
      <c r="N6" s="72">
        <f>N21</f>
        <v>218</v>
      </c>
      <c r="O6" s="9">
        <f>O21</f>
        <v>226</v>
      </c>
      <c r="P6" s="9">
        <f>P21</f>
        <v>121</v>
      </c>
      <c r="Q6" s="72">
        <f>Q21</f>
        <v>105</v>
      </c>
      <c r="R6" s="40">
        <f>SUM(N6:Q6)</f>
        <v>670</v>
      </c>
      <c r="S6" s="72">
        <f>S21</f>
        <v>113</v>
      </c>
      <c r="T6" s="9">
        <f>T21</f>
        <v>111</v>
      </c>
      <c r="U6" s="9">
        <f>U21</f>
        <v>116</v>
      </c>
      <c r="V6" s="72">
        <f>V21</f>
        <v>145</v>
      </c>
      <c r="W6" s="40">
        <f>SUM(S6:V6)</f>
        <v>485</v>
      </c>
    </row>
    <row r="7" spans="2:27" ht="22.5" customHeight="1" x14ac:dyDescent="0.2">
      <c r="B7" s="89" t="s">
        <v>24</v>
      </c>
      <c r="C7" s="34" t="s">
        <v>6</v>
      </c>
      <c r="D7" s="22">
        <v>195</v>
      </c>
      <c r="E7" s="24">
        <v>158</v>
      </c>
      <c r="F7" s="24">
        <v>159</v>
      </c>
      <c r="G7" s="24">
        <v>105</v>
      </c>
      <c r="H7" s="55">
        <v>69</v>
      </c>
      <c r="I7" s="20">
        <v>15</v>
      </c>
      <c r="J7" s="60">
        <f>0+7+13</f>
        <v>20</v>
      </c>
      <c r="K7" s="60">
        <v>19</v>
      </c>
      <c r="L7" s="37">
        <v>13</v>
      </c>
      <c r="M7" s="73">
        <f t="shared" si="0"/>
        <v>67</v>
      </c>
      <c r="N7" s="20">
        <v>21</v>
      </c>
      <c r="O7" s="60">
        <v>14</v>
      </c>
      <c r="P7" s="60">
        <v>22</v>
      </c>
      <c r="Q7" s="76">
        <v>13</v>
      </c>
      <c r="R7" s="42">
        <f t="shared" ref="R7:R16" si="1">SUM(N7:Q7)</f>
        <v>70</v>
      </c>
      <c r="S7" s="20">
        <v>14</v>
      </c>
      <c r="T7" s="60">
        <f>4+12</f>
        <v>16</v>
      </c>
      <c r="U7" s="60">
        <f>5+7+1</f>
        <v>13</v>
      </c>
      <c r="V7" s="76">
        <v>10</v>
      </c>
      <c r="W7" s="42">
        <f t="shared" ref="W7:W16" si="2">SUM(S7:V7)</f>
        <v>53</v>
      </c>
    </row>
    <row r="8" spans="2:27" ht="22.5" customHeight="1" x14ac:dyDescent="0.2">
      <c r="B8" s="90"/>
      <c r="C8" s="35" t="s">
        <v>7</v>
      </c>
      <c r="D8" s="27">
        <v>107</v>
      </c>
      <c r="E8" s="25">
        <v>86</v>
      </c>
      <c r="F8" s="25">
        <v>104</v>
      </c>
      <c r="G8" s="25">
        <v>63</v>
      </c>
      <c r="H8" s="56">
        <v>54</v>
      </c>
      <c r="I8" s="18">
        <v>7</v>
      </c>
      <c r="J8" s="61">
        <f>1+4+7</f>
        <v>12</v>
      </c>
      <c r="K8" s="61">
        <v>8</v>
      </c>
      <c r="L8" s="39">
        <v>8</v>
      </c>
      <c r="M8" s="56">
        <f t="shared" si="0"/>
        <v>35</v>
      </c>
      <c r="N8" s="18">
        <v>8</v>
      </c>
      <c r="O8" s="61">
        <v>5</v>
      </c>
      <c r="P8" s="61">
        <v>1</v>
      </c>
      <c r="Q8" s="50">
        <v>4</v>
      </c>
      <c r="R8" s="42">
        <f t="shared" si="1"/>
        <v>18</v>
      </c>
      <c r="S8" s="18">
        <v>4</v>
      </c>
      <c r="T8" s="61">
        <v>0</v>
      </c>
      <c r="U8" s="61">
        <f>0+0+1</f>
        <v>1</v>
      </c>
      <c r="V8" s="64">
        <v>2</v>
      </c>
      <c r="W8" s="42">
        <f t="shared" si="2"/>
        <v>7</v>
      </c>
    </row>
    <row r="9" spans="2:27" ht="22.5" customHeight="1" x14ac:dyDescent="0.2">
      <c r="B9" s="90"/>
      <c r="C9" s="35" t="s">
        <v>8</v>
      </c>
      <c r="D9" s="27">
        <v>46</v>
      </c>
      <c r="E9" s="25">
        <v>44</v>
      </c>
      <c r="F9" s="25">
        <v>42</v>
      </c>
      <c r="G9" s="25">
        <v>18</v>
      </c>
      <c r="H9" s="56">
        <v>18</v>
      </c>
      <c r="I9" s="18">
        <v>6</v>
      </c>
      <c r="J9" s="61">
        <f>0+1+2</f>
        <v>3</v>
      </c>
      <c r="K9" s="61">
        <v>2</v>
      </c>
      <c r="L9" s="39">
        <v>2</v>
      </c>
      <c r="M9" s="56">
        <f t="shared" si="0"/>
        <v>13</v>
      </c>
      <c r="N9" s="18">
        <v>2</v>
      </c>
      <c r="O9" s="61">
        <v>1</v>
      </c>
      <c r="P9" s="61">
        <v>1</v>
      </c>
      <c r="Q9" s="50">
        <v>6</v>
      </c>
      <c r="R9" s="42">
        <f t="shared" si="1"/>
        <v>10</v>
      </c>
      <c r="S9" s="18">
        <v>1</v>
      </c>
      <c r="T9" s="61">
        <v>0</v>
      </c>
      <c r="U9" s="61">
        <f>0+2+0</f>
        <v>2</v>
      </c>
      <c r="V9" s="64">
        <v>1</v>
      </c>
      <c r="W9" s="42">
        <f t="shared" si="2"/>
        <v>4</v>
      </c>
    </row>
    <row r="10" spans="2:27" ht="22.5" customHeight="1" x14ac:dyDescent="0.2">
      <c r="B10" s="90"/>
      <c r="C10" s="35" t="s">
        <v>9</v>
      </c>
      <c r="D10" s="27">
        <v>6</v>
      </c>
      <c r="E10" s="25">
        <v>2</v>
      </c>
      <c r="F10" s="25">
        <v>0</v>
      </c>
      <c r="G10" s="25">
        <v>4</v>
      </c>
      <c r="H10" s="56">
        <v>0</v>
      </c>
      <c r="I10" s="18">
        <v>0</v>
      </c>
      <c r="J10" s="61">
        <f>0+0+0</f>
        <v>0</v>
      </c>
      <c r="K10" s="64">
        <v>0</v>
      </c>
      <c r="L10" s="39">
        <v>0</v>
      </c>
      <c r="M10" s="56">
        <f t="shared" si="0"/>
        <v>0</v>
      </c>
      <c r="N10" s="18">
        <v>0</v>
      </c>
      <c r="O10" s="61">
        <v>0</v>
      </c>
      <c r="P10" s="61">
        <v>0</v>
      </c>
      <c r="Q10" s="50">
        <v>0</v>
      </c>
      <c r="R10" s="42">
        <f t="shared" si="1"/>
        <v>0</v>
      </c>
      <c r="S10" s="18">
        <v>0</v>
      </c>
      <c r="T10" s="61">
        <v>1</v>
      </c>
      <c r="U10" s="61">
        <v>0</v>
      </c>
      <c r="V10" s="64">
        <v>0</v>
      </c>
      <c r="W10" s="42">
        <f t="shared" si="2"/>
        <v>1</v>
      </c>
    </row>
    <row r="11" spans="2:27" ht="22.5" customHeight="1" x14ac:dyDescent="0.2">
      <c r="B11" s="90"/>
      <c r="C11" s="35" t="s">
        <v>10</v>
      </c>
      <c r="D11" s="27">
        <v>62</v>
      </c>
      <c r="E11" s="25">
        <v>69</v>
      </c>
      <c r="F11" s="25">
        <v>24</v>
      </c>
      <c r="G11" s="25">
        <v>25</v>
      </c>
      <c r="H11" s="56">
        <v>20</v>
      </c>
      <c r="I11" s="18">
        <v>9</v>
      </c>
      <c r="J11" s="61">
        <f>0+1+7</f>
        <v>8</v>
      </c>
      <c r="K11" s="61">
        <v>5</v>
      </c>
      <c r="L11" s="39">
        <v>4</v>
      </c>
      <c r="M11" s="56">
        <f>SUM(I11:L11)</f>
        <v>26</v>
      </c>
      <c r="N11" s="18">
        <v>5</v>
      </c>
      <c r="O11" s="61">
        <v>1</v>
      </c>
      <c r="P11" s="61">
        <v>2</v>
      </c>
      <c r="Q11" s="50">
        <v>3</v>
      </c>
      <c r="R11" s="42">
        <f t="shared" si="1"/>
        <v>11</v>
      </c>
      <c r="S11" s="18">
        <v>3</v>
      </c>
      <c r="T11" s="61">
        <v>1</v>
      </c>
      <c r="U11" s="61">
        <f>1+1+0</f>
        <v>2</v>
      </c>
      <c r="V11" s="64">
        <v>1</v>
      </c>
      <c r="W11" s="42">
        <f t="shared" si="2"/>
        <v>7</v>
      </c>
    </row>
    <row r="12" spans="2:27" ht="22.5" customHeight="1" x14ac:dyDescent="0.2">
      <c r="B12" s="90"/>
      <c r="C12" s="35" t="s">
        <v>18</v>
      </c>
      <c r="D12" s="27">
        <v>5</v>
      </c>
      <c r="E12" s="25">
        <v>5</v>
      </c>
      <c r="F12" s="25">
        <v>7</v>
      </c>
      <c r="G12" s="25">
        <v>1</v>
      </c>
      <c r="H12" s="56">
        <v>2</v>
      </c>
      <c r="I12" s="18">
        <v>0</v>
      </c>
      <c r="J12" s="61">
        <f>0+0+0</f>
        <v>0</v>
      </c>
      <c r="K12" s="61">
        <v>0</v>
      </c>
      <c r="L12" s="39">
        <v>1</v>
      </c>
      <c r="M12" s="56">
        <f t="shared" si="0"/>
        <v>1</v>
      </c>
      <c r="N12" s="18">
        <v>0</v>
      </c>
      <c r="O12" s="61">
        <v>0</v>
      </c>
      <c r="P12" s="61">
        <v>1</v>
      </c>
      <c r="Q12" s="50">
        <v>0</v>
      </c>
      <c r="R12" s="42">
        <f t="shared" si="1"/>
        <v>1</v>
      </c>
      <c r="S12" s="18">
        <v>0</v>
      </c>
      <c r="T12" s="61">
        <v>0</v>
      </c>
      <c r="U12" s="61">
        <v>0</v>
      </c>
      <c r="V12" s="64">
        <v>0</v>
      </c>
      <c r="W12" s="42">
        <f t="shared" si="2"/>
        <v>0</v>
      </c>
    </row>
    <row r="13" spans="2:27" ht="22.5" customHeight="1" x14ac:dyDescent="0.2">
      <c r="B13" s="90"/>
      <c r="C13" s="35" t="s">
        <v>11</v>
      </c>
      <c r="D13" s="27">
        <v>49</v>
      </c>
      <c r="E13" s="25">
        <v>31</v>
      </c>
      <c r="F13" s="25">
        <v>22</v>
      </c>
      <c r="G13" s="25">
        <v>5</v>
      </c>
      <c r="H13" s="56">
        <v>9</v>
      </c>
      <c r="I13" s="18">
        <v>1</v>
      </c>
      <c r="J13" s="61">
        <f>0+0+0</f>
        <v>0</v>
      </c>
      <c r="K13" s="61">
        <v>2</v>
      </c>
      <c r="L13" s="39">
        <v>2</v>
      </c>
      <c r="M13" s="56">
        <f t="shared" si="0"/>
        <v>5</v>
      </c>
      <c r="N13" s="18">
        <v>0</v>
      </c>
      <c r="O13" s="61">
        <v>0</v>
      </c>
      <c r="P13" s="61">
        <v>0</v>
      </c>
      <c r="Q13" s="50">
        <v>0</v>
      </c>
      <c r="R13" s="42">
        <f t="shared" si="1"/>
        <v>0</v>
      </c>
      <c r="S13" s="18">
        <v>2</v>
      </c>
      <c r="T13" s="61">
        <v>1</v>
      </c>
      <c r="U13" s="61">
        <f>0+1+0</f>
        <v>1</v>
      </c>
      <c r="V13" s="64">
        <v>0</v>
      </c>
      <c r="W13" s="42">
        <f t="shared" si="2"/>
        <v>4</v>
      </c>
    </row>
    <row r="14" spans="2:27" ht="22.5" customHeight="1" x14ac:dyDescent="0.2">
      <c r="B14" s="90"/>
      <c r="C14" s="35" t="s">
        <v>12</v>
      </c>
      <c r="D14" s="27">
        <v>25</v>
      </c>
      <c r="E14" s="25">
        <v>20</v>
      </c>
      <c r="F14" s="25">
        <v>6</v>
      </c>
      <c r="G14" s="25">
        <v>4</v>
      </c>
      <c r="H14" s="56">
        <v>1</v>
      </c>
      <c r="I14" s="18">
        <v>0</v>
      </c>
      <c r="J14" s="61">
        <f>0+0+0</f>
        <v>0</v>
      </c>
      <c r="K14" s="61">
        <v>0</v>
      </c>
      <c r="L14" s="39">
        <v>0</v>
      </c>
      <c r="M14" s="56">
        <f t="shared" si="0"/>
        <v>0</v>
      </c>
      <c r="N14" s="18">
        <v>0</v>
      </c>
      <c r="O14" s="61">
        <v>0</v>
      </c>
      <c r="P14" s="61">
        <v>0</v>
      </c>
      <c r="Q14" s="50">
        <v>0</v>
      </c>
      <c r="R14" s="42">
        <f t="shared" si="1"/>
        <v>0</v>
      </c>
      <c r="S14" s="18">
        <v>0</v>
      </c>
      <c r="T14" s="61">
        <v>1</v>
      </c>
      <c r="U14" s="61">
        <v>0</v>
      </c>
      <c r="V14" s="64">
        <v>0</v>
      </c>
      <c r="W14" s="42">
        <f t="shared" si="2"/>
        <v>1</v>
      </c>
    </row>
    <row r="15" spans="2:27" ht="22.5" customHeight="1" x14ac:dyDescent="0.2">
      <c r="B15" s="90"/>
      <c r="C15" s="35" t="s">
        <v>13</v>
      </c>
      <c r="D15" s="27">
        <v>65</v>
      </c>
      <c r="E15" s="25">
        <v>45</v>
      </c>
      <c r="F15" s="25">
        <v>70</v>
      </c>
      <c r="G15" s="25">
        <v>159</v>
      </c>
      <c r="H15" s="56">
        <v>66</v>
      </c>
      <c r="I15" s="18">
        <v>14</v>
      </c>
      <c r="J15" s="61">
        <f>5+0+2</f>
        <v>7</v>
      </c>
      <c r="K15" s="61">
        <v>7</v>
      </c>
      <c r="L15" s="39">
        <v>10</v>
      </c>
      <c r="M15" s="56">
        <f t="shared" si="0"/>
        <v>38</v>
      </c>
      <c r="N15" s="18">
        <v>7</v>
      </c>
      <c r="O15" s="61">
        <v>12</v>
      </c>
      <c r="P15" s="61">
        <v>7</v>
      </c>
      <c r="Q15" s="50">
        <v>4</v>
      </c>
      <c r="R15" s="42">
        <f t="shared" si="1"/>
        <v>30</v>
      </c>
      <c r="S15" s="18">
        <v>4</v>
      </c>
      <c r="T15" s="61">
        <v>0</v>
      </c>
      <c r="U15" s="61">
        <f>0+1+0</f>
        <v>1</v>
      </c>
      <c r="V15" s="64">
        <v>2</v>
      </c>
      <c r="W15" s="42">
        <f t="shared" si="2"/>
        <v>7</v>
      </c>
    </row>
    <row r="16" spans="2:27" ht="22.5" customHeight="1" thickBot="1" x14ac:dyDescent="0.25">
      <c r="B16" s="91"/>
      <c r="C16" s="33" t="s">
        <v>14</v>
      </c>
      <c r="D16" s="23">
        <v>476</v>
      </c>
      <c r="E16" s="26">
        <v>340</v>
      </c>
      <c r="F16" s="26">
        <v>411</v>
      </c>
      <c r="G16" s="26">
        <v>276</v>
      </c>
      <c r="H16" s="54">
        <v>277</v>
      </c>
      <c r="I16" s="50">
        <v>47</v>
      </c>
      <c r="J16" s="9">
        <f>11+27+37</f>
        <v>75</v>
      </c>
      <c r="K16" s="61">
        <v>68</v>
      </c>
      <c r="L16" s="38">
        <v>23</v>
      </c>
      <c r="M16" s="54">
        <f>SUM(I16:L16)</f>
        <v>213</v>
      </c>
      <c r="N16" s="50">
        <v>45</v>
      </c>
      <c r="O16" s="61">
        <v>29</v>
      </c>
      <c r="P16" s="9">
        <v>27</v>
      </c>
      <c r="Q16" s="50">
        <v>25</v>
      </c>
      <c r="R16" s="42">
        <f t="shared" si="1"/>
        <v>126</v>
      </c>
      <c r="S16" s="50">
        <v>38</v>
      </c>
      <c r="T16" s="61">
        <v>29</v>
      </c>
      <c r="U16" s="9">
        <f>9+20+1</f>
        <v>30</v>
      </c>
      <c r="V16" s="76">
        <v>25</v>
      </c>
      <c r="W16" s="42">
        <f t="shared" si="2"/>
        <v>122</v>
      </c>
      <c r="X16" s="47"/>
      <c r="Y16" s="47"/>
      <c r="Z16" s="47"/>
      <c r="AA16" s="47"/>
    </row>
    <row r="17" spans="2:27" ht="22.5" customHeight="1" thickBot="1" x14ac:dyDescent="0.25">
      <c r="B17" s="99" t="s">
        <v>2</v>
      </c>
      <c r="C17" s="100"/>
      <c r="D17" s="22">
        <v>1036</v>
      </c>
      <c r="E17" s="24">
        <v>800</v>
      </c>
      <c r="F17" s="24">
        <v>845</v>
      </c>
      <c r="G17" s="24">
        <v>660</v>
      </c>
      <c r="H17" s="54">
        <v>516</v>
      </c>
      <c r="I17" s="20">
        <f t="shared" ref="I17:R17" si="3">SUM(I7:I16)</f>
        <v>99</v>
      </c>
      <c r="J17" s="20">
        <f t="shared" si="3"/>
        <v>125</v>
      </c>
      <c r="K17" s="20">
        <f t="shared" si="3"/>
        <v>111</v>
      </c>
      <c r="L17" s="45">
        <f t="shared" si="3"/>
        <v>63</v>
      </c>
      <c r="M17" s="54">
        <f t="shared" si="3"/>
        <v>398</v>
      </c>
      <c r="N17" s="12">
        <f t="shared" si="3"/>
        <v>88</v>
      </c>
      <c r="O17" s="80">
        <f t="shared" si="3"/>
        <v>62</v>
      </c>
      <c r="P17" s="80">
        <f t="shared" si="3"/>
        <v>61</v>
      </c>
      <c r="Q17" s="12">
        <f t="shared" si="3"/>
        <v>55</v>
      </c>
      <c r="R17" s="65">
        <f t="shared" si="3"/>
        <v>266</v>
      </c>
      <c r="S17" s="12">
        <f>SUM(S7:S16)</f>
        <v>66</v>
      </c>
      <c r="T17" s="80">
        <f>SUM(T7:T16)</f>
        <v>49</v>
      </c>
      <c r="U17" s="80">
        <f>SUM(U7:U16)</f>
        <v>50</v>
      </c>
      <c r="V17" s="12">
        <f>SUM(V7:V16)</f>
        <v>41</v>
      </c>
      <c r="W17" s="65">
        <f>SUM(W7:W16)</f>
        <v>206</v>
      </c>
    </row>
    <row r="18" spans="2:27" ht="22.5" customHeight="1" x14ac:dyDescent="0.2">
      <c r="B18" s="89" t="s">
        <v>23</v>
      </c>
      <c r="C18" s="34" t="s">
        <v>20</v>
      </c>
      <c r="D18" s="22">
        <v>982</v>
      </c>
      <c r="E18" s="24">
        <v>1136</v>
      </c>
      <c r="F18" s="24">
        <v>753</v>
      </c>
      <c r="G18" s="24">
        <v>263</v>
      </c>
      <c r="H18" s="53">
        <v>210</v>
      </c>
      <c r="I18" s="20">
        <v>32</v>
      </c>
      <c r="J18" s="41">
        <v>36</v>
      </c>
      <c r="K18" s="62">
        <v>46</v>
      </c>
      <c r="L18" s="37">
        <v>48</v>
      </c>
      <c r="M18" s="53">
        <f t="shared" ref="M18:M24" si="4">SUM(I18:L18)</f>
        <v>162</v>
      </c>
      <c r="N18" s="20">
        <v>106</v>
      </c>
      <c r="O18" s="81">
        <v>108</v>
      </c>
      <c r="P18" s="81">
        <v>62</v>
      </c>
      <c r="Q18" s="11">
        <v>90</v>
      </c>
      <c r="R18" s="46">
        <f t="shared" ref="R18:R24" si="5">SUM(N18:Q18)</f>
        <v>366</v>
      </c>
      <c r="S18" s="20">
        <v>106</v>
      </c>
      <c r="T18" s="81">
        <f>77+5+27</f>
        <v>109</v>
      </c>
      <c r="U18" s="81">
        <f>80+1+16</f>
        <v>97</v>
      </c>
      <c r="V18" s="83">
        <v>107</v>
      </c>
      <c r="W18" s="46">
        <f t="shared" ref="W18:W24" si="6">SUM(S18:V18)</f>
        <v>419</v>
      </c>
    </row>
    <row r="19" spans="2:27" ht="22.5" customHeight="1" x14ac:dyDescent="0.2">
      <c r="B19" s="90"/>
      <c r="C19" s="35" t="s">
        <v>8</v>
      </c>
      <c r="D19" s="27">
        <v>113</v>
      </c>
      <c r="E19" s="25">
        <v>63</v>
      </c>
      <c r="F19" s="25">
        <v>62</v>
      </c>
      <c r="G19" s="25">
        <v>55</v>
      </c>
      <c r="H19" s="57">
        <v>50</v>
      </c>
      <c r="I19" s="18">
        <v>9</v>
      </c>
      <c r="J19" s="39">
        <v>8</v>
      </c>
      <c r="K19" s="63">
        <v>9</v>
      </c>
      <c r="L19" s="43">
        <v>13</v>
      </c>
      <c r="M19" s="57">
        <f t="shared" si="4"/>
        <v>39</v>
      </c>
      <c r="N19" s="18">
        <v>5</v>
      </c>
      <c r="O19" s="82">
        <v>15</v>
      </c>
      <c r="P19" s="82">
        <v>7</v>
      </c>
      <c r="Q19" s="63">
        <v>3</v>
      </c>
      <c r="R19" s="44">
        <f t="shared" si="5"/>
        <v>30</v>
      </c>
      <c r="S19" s="18">
        <v>6</v>
      </c>
      <c r="T19" s="82">
        <f>5+4+4</f>
        <v>13</v>
      </c>
      <c r="U19" s="82">
        <f>1+3+3</f>
        <v>7</v>
      </c>
      <c r="V19" s="84">
        <v>11</v>
      </c>
      <c r="W19" s="44">
        <f t="shared" si="6"/>
        <v>37</v>
      </c>
    </row>
    <row r="20" spans="2:27" ht="22.5" customHeight="1" x14ac:dyDescent="0.2">
      <c r="B20" s="90"/>
      <c r="C20" s="35" t="s">
        <v>15</v>
      </c>
      <c r="D20" s="27">
        <v>315</v>
      </c>
      <c r="E20" s="25">
        <v>219</v>
      </c>
      <c r="F20" s="25">
        <v>256</v>
      </c>
      <c r="G20" s="25">
        <v>460</v>
      </c>
      <c r="H20" s="55">
        <v>221</v>
      </c>
      <c r="I20" s="18">
        <v>68</v>
      </c>
      <c r="J20" s="61">
        <f>63+12+13</f>
        <v>88</v>
      </c>
      <c r="K20" s="61">
        <v>75</v>
      </c>
      <c r="L20" s="43">
        <v>60</v>
      </c>
      <c r="M20" s="55">
        <f>SUM(I20:L20)</f>
        <v>291</v>
      </c>
      <c r="N20" s="18">
        <v>50</v>
      </c>
      <c r="O20" s="61">
        <v>56</v>
      </c>
      <c r="P20" s="61">
        <v>65</v>
      </c>
      <c r="Q20" s="50">
        <v>99</v>
      </c>
      <c r="R20" s="42">
        <f t="shared" si="5"/>
        <v>270</v>
      </c>
      <c r="S20" s="18">
        <v>53</v>
      </c>
      <c r="T20" s="61">
        <f>3+7+16</f>
        <v>26</v>
      </c>
      <c r="U20" s="61">
        <f>2+3+21</f>
        <v>26</v>
      </c>
      <c r="V20" s="64">
        <v>34</v>
      </c>
      <c r="W20" s="42">
        <f t="shared" si="6"/>
        <v>139</v>
      </c>
      <c r="X20" s="47"/>
      <c r="Y20" s="36"/>
      <c r="Z20" s="36"/>
      <c r="AA20" s="36"/>
    </row>
    <row r="21" spans="2:27" ht="22.5" customHeight="1" x14ac:dyDescent="0.2">
      <c r="B21" s="90"/>
      <c r="C21" s="35" t="s">
        <v>19</v>
      </c>
      <c r="D21" s="27">
        <v>4022</v>
      </c>
      <c r="E21" s="25">
        <v>3833</v>
      </c>
      <c r="F21" s="25">
        <v>2344</v>
      </c>
      <c r="G21" s="25">
        <v>1621</v>
      </c>
      <c r="H21" s="55">
        <v>998</v>
      </c>
      <c r="I21" s="18">
        <v>286</v>
      </c>
      <c r="J21" s="61">
        <f>46+45+133</f>
        <v>224</v>
      </c>
      <c r="K21" s="61">
        <v>286</v>
      </c>
      <c r="L21" s="43">
        <v>375</v>
      </c>
      <c r="M21" s="55">
        <f t="shared" si="4"/>
        <v>1171</v>
      </c>
      <c r="N21" s="18">
        <v>218</v>
      </c>
      <c r="O21" s="61">
        <v>226</v>
      </c>
      <c r="P21" s="61">
        <v>121</v>
      </c>
      <c r="Q21" s="50">
        <v>105</v>
      </c>
      <c r="R21" s="42">
        <f t="shared" si="5"/>
        <v>670</v>
      </c>
      <c r="S21" s="18">
        <v>113</v>
      </c>
      <c r="T21" s="61">
        <f>24+40+47</f>
        <v>111</v>
      </c>
      <c r="U21" s="61">
        <f>21+34+61</f>
        <v>116</v>
      </c>
      <c r="V21" s="64">
        <v>145</v>
      </c>
      <c r="W21" s="42">
        <f t="shared" si="6"/>
        <v>485</v>
      </c>
    </row>
    <row r="22" spans="2:27" ht="22.5" customHeight="1" x14ac:dyDescent="0.2">
      <c r="B22" s="90"/>
      <c r="C22" s="35" t="s">
        <v>16</v>
      </c>
      <c r="D22" s="27">
        <v>19</v>
      </c>
      <c r="E22" s="25">
        <v>24</v>
      </c>
      <c r="F22" s="25">
        <v>35</v>
      </c>
      <c r="G22" s="25">
        <v>9</v>
      </c>
      <c r="H22" s="55">
        <v>10</v>
      </c>
      <c r="I22" s="18">
        <v>31</v>
      </c>
      <c r="J22" s="61">
        <f>0+1+0</f>
        <v>1</v>
      </c>
      <c r="K22" s="61">
        <v>3</v>
      </c>
      <c r="L22" s="43">
        <v>0</v>
      </c>
      <c r="M22" s="56">
        <f t="shared" si="4"/>
        <v>35</v>
      </c>
      <c r="N22" s="18">
        <v>3</v>
      </c>
      <c r="O22" s="61">
        <v>4</v>
      </c>
      <c r="P22" s="61">
        <v>2</v>
      </c>
      <c r="Q22" s="50">
        <v>23</v>
      </c>
      <c r="R22" s="42">
        <f t="shared" si="5"/>
        <v>32</v>
      </c>
      <c r="S22" s="18">
        <v>0</v>
      </c>
      <c r="T22" s="61">
        <f>0+1+0</f>
        <v>1</v>
      </c>
      <c r="U22" s="61">
        <f>2+1+0</f>
        <v>3</v>
      </c>
      <c r="V22" s="64">
        <v>1</v>
      </c>
      <c r="W22" s="42">
        <f t="shared" si="6"/>
        <v>5</v>
      </c>
    </row>
    <row r="23" spans="2:27" ht="22.5" customHeight="1" x14ac:dyDescent="0.2">
      <c r="B23" s="90"/>
      <c r="C23" s="35" t="s">
        <v>17</v>
      </c>
      <c r="D23" s="27">
        <v>673</v>
      </c>
      <c r="E23" s="25">
        <v>620</v>
      </c>
      <c r="F23" s="25">
        <v>568</v>
      </c>
      <c r="G23" s="25">
        <v>535</v>
      </c>
      <c r="H23" s="55">
        <v>557</v>
      </c>
      <c r="I23" s="18">
        <v>174</v>
      </c>
      <c r="J23" s="61">
        <f>50+22+84</f>
        <v>156</v>
      </c>
      <c r="K23" s="61">
        <v>144</v>
      </c>
      <c r="L23" s="43">
        <v>95</v>
      </c>
      <c r="M23" s="55">
        <f t="shared" si="4"/>
        <v>569</v>
      </c>
      <c r="N23" s="18">
        <v>150</v>
      </c>
      <c r="O23" s="61">
        <v>137</v>
      </c>
      <c r="P23" s="61">
        <v>128</v>
      </c>
      <c r="Q23" s="50">
        <v>73</v>
      </c>
      <c r="R23" s="42">
        <f t="shared" si="5"/>
        <v>488</v>
      </c>
      <c r="S23" s="18">
        <v>88</v>
      </c>
      <c r="T23" s="61">
        <f>6+11+26</f>
        <v>43</v>
      </c>
      <c r="U23" s="61">
        <f>8+9+31</f>
        <v>48</v>
      </c>
      <c r="V23" s="64">
        <v>56</v>
      </c>
      <c r="W23" s="42">
        <f t="shared" si="6"/>
        <v>235</v>
      </c>
    </row>
    <row r="24" spans="2:27" ht="22.5" customHeight="1" thickBot="1" x14ac:dyDescent="0.25">
      <c r="B24" s="91"/>
      <c r="C24" s="33" t="s">
        <v>14</v>
      </c>
      <c r="D24" s="23">
        <v>4489</v>
      </c>
      <c r="E24" s="26">
        <v>3459</v>
      </c>
      <c r="F24" s="26">
        <v>2813</v>
      </c>
      <c r="G24" s="26">
        <v>1957</v>
      </c>
      <c r="H24" s="55">
        <v>2206</v>
      </c>
      <c r="I24" s="51">
        <v>559</v>
      </c>
      <c r="J24" s="61">
        <f>95+315+165</f>
        <v>575</v>
      </c>
      <c r="K24" s="61">
        <v>492</v>
      </c>
      <c r="L24" s="43">
        <v>456</v>
      </c>
      <c r="M24" s="55">
        <f t="shared" si="4"/>
        <v>2082</v>
      </c>
      <c r="N24" s="51">
        <v>526</v>
      </c>
      <c r="O24" s="43">
        <v>483</v>
      </c>
      <c r="P24" s="38">
        <v>466</v>
      </c>
      <c r="Q24" s="51">
        <v>196</v>
      </c>
      <c r="R24" s="42">
        <f t="shared" si="5"/>
        <v>1671</v>
      </c>
      <c r="S24" s="51">
        <v>621</v>
      </c>
      <c r="T24" s="43">
        <f>254+67+177+1+1+1</f>
        <v>501</v>
      </c>
      <c r="U24" s="38">
        <f>277+107+138+3+2+1</f>
        <v>528</v>
      </c>
      <c r="V24" s="85">
        <v>500</v>
      </c>
      <c r="W24" s="42">
        <f t="shared" si="6"/>
        <v>2150</v>
      </c>
    </row>
    <row r="25" spans="2:27" ht="22.5" customHeight="1" thickBot="1" x14ac:dyDescent="0.25">
      <c r="B25" s="101" t="s">
        <v>3</v>
      </c>
      <c r="C25" s="102"/>
      <c r="D25" s="30">
        <v>10613</v>
      </c>
      <c r="E25" s="26">
        <v>9354</v>
      </c>
      <c r="F25" s="26">
        <v>6831</v>
      </c>
      <c r="G25" s="26">
        <v>4900</v>
      </c>
      <c r="H25" s="58">
        <v>4252</v>
      </c>
      <c r="I25" s="12">
        <f t="shared" ref="I25:R25" si="7">SUM(I18:I24)</f>
        <v>1159</v>
      </c>
      <c r="J25" s="12">
        <f t="shared" si="7"/>
        <v>1088</v>
      </c>
      <c r="K25" s="12">
        <f t="shared" si="7"/>
        <v>1055</v>
      </c>
      <c r="L25" s="12">
        <f t="shared" si="7"/>
        <v>1047</v>
      </c>
      <c r="M25" s="58">
        <f t="shared" si="7"/>
        <v>4349</v>
      </c>
      <c r="N25" s="12">
        <f t="shared" si="7"/>
        <v>1058</v>
      </c>
      <c r="O25" s="80">
        <f t="shared" si="7"/>
        <v>1029</v>
      </c>
      <c r="P25" s="80">
        <f t="shared" si="7"/>
        <v>851</v>
      </c>
      <c r="Q25" s="12">
        <f t="shared" si="7"/>
        <v>589</v>
      </c>
      <c r="R25" s="78">
        <f t="shared" si="7"/>
        <v>3527</v>
      </c>
      <c r="S25" s="12">
        <f>SUM(S18:S24)</f>
        <v>987</v>
      </c>
      <c r="T25" s="80">
        <f>SUM(T18:T24)</f>
        <v>804</v>
      </c>
      <c r="U25" s="80">
        <f>SUM(U18:U24)</f>
        <v>825</v>
      </c>
      <c r="V25" s="12">
        <f>SUM(V18:V24)</f>
        <v>854</v>
      </c>
      <c r="W25" s="78">
        <f>SUM(W18:W24)</f>
        <v>3470</v>
      </c>
      <c r="X25" s="14"/>
    </row>
    <row r="26" spans="2:27" ht="8.25" customHeight="1" x14ac:dyDescent="0.2"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2:27" ht="17.25" customHeight="1" x14ac:dyDescent="0.2">
      <c r="B27" s="16" t="s">
        <v>27</v>
      </c>
      <c r="C27" s="17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2:27" ht="17.25" customHeight="1" x14ac:dyDescent="0.2">
      <c r="B28" s="97" t="s">
        <v>32</v>
      </c>
      <c r="C28" s="9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7" x14ac:dyDescent="0.2">
      <c r="C29" s="4"/>
    </row>
  </sheetData>
  <mergeCells count="11">
    <mergeCell ref="B2:C2"/>
    <mergeCell ref="B28:C28"/>
    <mergeCell ref="B17:C17"/>
    <mergeCell ref="B25:C25"/>
    <mergeCell ref="B5:C5"/>
    <mergeCell ref="B7:B16"/>
    <mergeCell ref="S3:W3"/>
    <mergeCell ref="N3:R3"/>
    <mergeCell ref="I3:M3"/>
    <mergeCell ref="B18:B24"/>
    <mergeCell ref="B3:C4"/>
  </mergeCells>
  <phoneticPr fontId="2"/>
  <printOptions horizontalCentered="1"/>
  <pageMargins left="0.39370078740157483" right="0.39370078740157483" top="0.78740157480314965" bottom="0.19685039370078741" header="0.51181102362204722" footer="0.27559055118110237"/>
  <pageSetup paperSize="9" scale="77" orientation="landscape" r:id="rId1"/>
  <headerFooter alignWithMargins="0">
    <oddFooter>&amp;C&amp;10 &amp;12 18</oddFooter>
  </headerFooter>
  <colBreaks count="1" manualBreakCount="1">
    <brk id="23" max="27" man="1"/>
  </colBreaks>
  <ignoredErrors>
    <ignoredError sqref="K17 I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頁付</vt:lpstr>
      <vt:lpstr>頁付!Print_Area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2014-08-26T06:36:29Z</dcterms:created>
  <dcterms:modified xsi:type="dcterms:W3CDTF">2023-11-02T02:09:22Z</dcterms:modified>
</cp:coreProperties>
</file>